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dhs-my.sharepoint.com/personal/katrina_brasfield_cisa_dhs_gov/Documents/Publications/"/>
    </mc:Choice>
  </mc:AlternateContent>
  <xr:revisionPtr revIDLastSave="0" documentId="8_{B6C4CFFD-66BC-4330-A96D-E62A677EAF9B}" xr6:coauthVersionLast="47" xr6:coauthVersionMax="47" xr10:uidLastSave="{00000000-0000-0000-0000-000000000000}"/>
  <bookViews>
    <workbookView xWindow="-110" yWindow="-110" windowWidth="19420" windowHeight="10300" xr2:uid="{1827DC09-A849-4746-94AA-FBC22CDDE450}"/>
  </bookViews>
  <sheets>
    <sheet name="Instructions" sheetId="2" r:id="rId1"/>
    <sheet name="Security Measure Costs" sheetId="1" r:id="rId2"/>
    <sheet name="Security Break-Even" sheetId="9" r:id="rId3"/>
    <sheet name="Costs (Case Study)" sheetId="8" r:id="rId4"/>
    <sheet name="Security Break-Even(Case Study)" sheetId="5" r:id="rId5"/>
    <sheet name="lists" sheetId="7" r:id="rId6"/>
  </sheets>
  <definedNames>
    <definedName name="unhide_row_tool">'Security Measure Costs'!$A$39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5" l="1"/>
  <c r="L39" i="8"/>
  <c r="L40" i="8"/>
  <c r="D23" i="5" s="1"/>
  <c r="E18" i="9" l="1"/>
  <c r="E17" i="9"/>
  <c r="E15" i="9"/>
  <c r="K19" i="9"/>
  <c r="D19" i="9" s="1"/>
  <c r="K18" i="9"/>
  <c r="K17" i="9"/>
  <c r="K16" i="9"/>
  <c r="E16" i="9" s="1"/>
  <c r="D16" i="9"/>
  <c r="K22" i="1"/>
  <c r="D17" i="9"/>
  <c r="D18" i="1"/>
  <c r="D39" i="1"/>
  <c r="D39" i="8"/>
  <c r="K17" i="8"/>
  <c r="J17" i="8"/>
  <c r="I17" i="8"/>
  <c r="H17" i="8"/>
  <c r="G17" i="8"/>
  <c r="F17" i="8"/>
  <c r="E17" i="8"/>
  <c r="D17" i="8"/>
  <c r="K17" i="1"/>
  <c r="J17" i="1"/>
  <c r="I17" i="1"/>
  <c r="H17" i="1"/>
  <c r="G19" i="8"/>
  <c r="G17" i="1"/>
  <c r="G19" i="1"/>
  <c r="F17" i="1"/>
  <c r="E17" i="1"/>
  <c r="D17" i="1"/>
  <c r="L38" i="8"/>
  <c r="L37" i="8"/>
  <c r="L36" i="8"/>
  <c r="L35" i="8"/>
  <c r="L34" i="8"/>
  <c r="L33" i="8"/>
  <c r="L32" i="8"/>
  <c r="L31" i="8"/>
  <c r="L30" i="8"/>
  <c r="L29" i="8"/>
  <c r="C29" i="8"/>
  <c r="C30" i="8" s="1"/>
  <c r="C31" i="8" s="1"/>
  <c r="C32" i="8" s="1"/>
  <c r="C33" i="8" s="1"/>
  <c r="C34" i="8" s="1"/>
  <c r="C35" i="8" s="1"/>
  <c r="C36" i="8" s="1"/>
  <c r="C37" i="8" s="1"/>
  <c r="C38" i="8" s="1"/>
  <c r="K28" i="8"/>
  <c r="K27" i="8"/>
  <c r="K26" i="8"/>
  <c r="K25" i="8"/>
  <c r="K24" i="8"/>
  <c r="I24" i="8"/>
  <c r="K23" i="8"/>
  <c r="K22" i="8"/>
  <c r="K21" i="8"/>
  <c r="K20" i="8"/>
  <c r="J19" i="8"/>
  <c r="J39" i="8" s="1"/>
  <c r="I19" i="8"/>
  <c r="H19" i="8"/>
  <c r="F19" i="8"/>
  <c r="F20" i="8" s="1"/>
  <c r="F21" i="8" s="1"/>
  <c r="E19" i="8"/>
  <c r="E39" i="8" s="1"/>
  <c r="D18" i="8"/>
  <c r="L18" i="8" s="1"/>
  <c r="C10" i="8"/>
  <c r="G24" i="8" s="1"/>
  <c r="K18" i="5"/>
  <c r="E18" i="5" s="1"/>
  <c r="D18" i="5"/>
  <c r="E17" i="5"/>
  <c r="E16" i="5"/>
  <c r="L29" i="1"/>
  <c r="L30" i="1"/>
  <c r="L31" i="1"/>
  <c r="L32" i="1"/>
  <c r="L33" i="1"/>
  <c r="L34" i="1"/>
  <c r="L35" i="1"/>
  <c r="L36" i="1"/>
  <c r="L37" i="1"/>
  <c r="L38" i="1"/>
  <c r="C29" i="1"/>
  <c r="C30" i="1" s="1"/>
  <c r="C31" i="1" s="1"/>
  <c r="C32" i="1" s="1"/>
  <c r="C33" i="1" s="1"/>
  <c r="C34" i="1" s="1"/>
  <c r="C35" i="1" s="1"/>
  <c r="C36" i="1" s="1"/>
  <c r="C37" i="1" s="1"/>
  <c r="C38" i="1" s="1"/>
  <c r="F19" i="1"/>
  <c r="F20" i="1" s="1"/>
  <c r="F21" i="1" s="1"/>
  <c r="C12" i="1"/>
  <c r="G24" i="1" s="1"/>
  <c r="F22" i="1" l="1"/>
  <c r="F23" i="1" s="1"/>
  <c r="D23" i="9"/>
  <c r="E21" i="9"/>
  <c r="C27" i="9" s="1"/>
  <c r="E19" i="9"/>
  <c r="G39" i="8"/>
  <c r="I39" i="8"/>
  <c r="K39" i="8"/>
  <c r="L19" i="8"/>
  <c r="D18" i="9"/>
  <c r="G39" i="1"/>
  <c r="F22" i="8"/>
  <c r="L21" i="8"/>
  <c r="H39" i="8"/>
  <c r="L20" i="8"/>
  <c r="E19" i="5"/>
  <c r="C23" i="5" s="1"/>
  <c r="D17" i="5"/>
  <c r="F24" i="1" l="1"/>
  <c r="F25" i="1" s="1"/>
  <c r="F26" i="1" s="1"/>
  <c r="F27" i="1" s="1"/>
  <c r="F28" i="1" s="1"/>
  <c r="F23" i="8"/>
  <c r="L22" i="8"/>
  <c r="L18" i="1"/>
  <c r="K28" i="1"/>
  <c r="K27" i="1"/>
  <c r="K26" i="1"/>
  <c r="K25" i="1"/>
  <c r="K24" i="1"/>
  <c r="I24" i="1"/>
  <c r="K23" i="1"/>
  <c r="K21" i="1"/>
  <c r="K20" i="1"/>
  <c r="J19" i="1"/>
  <c r="J39" i="1" s="1"/>
  <c r="I19" i="1"/>
  <c r="H19" i="1"/>
  <c r="H39" i="1" s="1"/>
  <c r="E19" i="1"/>
  <c r="E39" i="1" s="1"/>
  <c r="F39" i="1" l="1"/>
  <c r="I39" i="1"/>
  <c r="K39" i="1"/>
  <c r="L23" i="8"/>
  <c r="F24" i="8"/>
  <c r="L19" i="1"/>
  <c r="F25" i="8" l="1"/>
  <c r="L24" i="8"/>
  <c r="L21" i="1"/>
  <c r="L20" i="1"/>
  <c r="L25" i="8" l="1"/>
  <c r="F26" i="8"/>
  <c r="F27" i="8" l="1"/>
  <c r="L26" i="8"/>
  <c r="L22" i="1"/>
  <c r="F28" i="8" l="1"/>
  <c r="F39" i="8" s="1"/>
  <c r="L27" i="8"/>
  <c r="L23" i="1"/>
  <c r="L24" i="1"/>
  <c r="L28" i="8" l="1"/>
  <c r="Q30" i="8" l="1"/>
  <c r="L25" i="1"/>
  <c r="L26" i="1" l="1"/>
  <c r="L27" i="1" l="1"/>
  <c r="L28" i="1" l="1"/>
  <c r="L40" i="1" s="1"/>
  <c r="E23" i="9" s="1"/>
  <c r="D27" i="9" s="1"/>
  <c r="L39" i="1" l="1"/>
  <c r="E23" i="5" l="1"/>
  <c r="E27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tc={20FCB94E-C98C-4C99-9142-F049266A526D}</author>
  </authors>
  <commentList>
    <comment ref="C14" authorId="0" shapeId="0" xr:uid="{20FCB94E-C98C-4C99-9142-F049266A526D}">
      <text>
        <t>[Threaded comment]
Your version of Excel allows you to read this threaded comment; however, any edits to it will get removed if the file is opened in a newer version of Excel. Learn more: https://go.microsoft.com/fwlink/?linkid=870924
Comment:
    I am wondering if we can use something besides units?</t>
      </text>
    </comment>
  </commentList>
</comments>
</file>

<file path=xl/sharedStrings.xml><?xml version="1.0" encoding="utf-8"?>
<sst xmlns="http://schemas.openxmlformats.org/spreadsheetml/2006/main" count="165" uniqueCount="108">
  <si>
    <t>Instructions</t>
  </si>
  <si>
    <t>The following instructions will assist in using this business case spreadsheet tool. Please read the following before using the tool and please review the ISC Making a Business Case for Security Guide prior to using this tool.</t>
  </si>
  <si>
    <t>Additionally the case study described in the Business Case Guide has sample sheets for the demonstration</t>
  </si>
  <si>
    <t>Blue color means User Entered Value or Selection</t>
  </si>
  <si>
    <t>Click here to enter costs</t>
  </si>
  <si>
    <t>Enter costs by category in the "Costs" Tab</t>
  </si>
  <si>
    <t>First: Enter the categories of costs, these should be a summary of each major cost, (e.g. guards, workstations)</t>
  </si>
  <si>
    <t>Second: Enter the dollar amounts per cost category and the useful life of the cost category. For example some equipment may only last 5 years, make note of this so costs reflect replacements over the analysis period</t>
  </si>
  <si>
    <t xml:space="preserve">Third: Add notes, assumptions, and descriptions of costs, this is important to remember what was included in the cost element and for future updates </t>
  </si>
  <si>
    <t>Fourth: When available add source and year the information was gathered, websites</t>
  </si>
  <si>
    <t>Click here to unhide rows and add more years of costs</t>
  </si>
  <si>
    <t>If you need to add more years to the analysis, unhide rows.</t>
  </si>
  <si>
    <t>If you add years you will need to drag formula or costs into the additional years. to drag</t>
  </si>
  <si>
    <r>
      <t xml:space="preserve">To drag formulas or values: 1) click on the particular cell 2) set cursor on the bottom right corner of the cell to drag. See image below, you must see a </t>
    </r>
    <r>
      <rPr>
        <b/>
        <sz val="14"/>
        <color theme="1"/>
        <rFont val="Calibri"/>
        <family val="2"/>
        <scheme val="minor"/>
      </rPr>
      <t>bolded</t>
    </r>
    <r>
      <rPr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 xml:space="preserve">plus sign </t>
    </r>
    <r>
      <rPr>
        <sz val="14"/>
        <color theme="1"/>
        <rFont val="Calibri"/>
        <family val="2"/>
        <scheme val="minor"/>
      </rPr>
      <t xml:space="preserve">to drag. </t>
    </r>
  </si>
  <si>
    <t>Click here to enter break even UE avoided scenario</t>
  </si>
  <si>
    <t xml:space="preserve">Research and estimate the UE scenario intended to be avoided, enter estimated fatalities and injuries by type, and other costs avoided. </t>
  </si>
  <si>
    <t>Security Measure Costs</t>
  </si>
  <si>
    <t>User Entered Value</t>
  </si>
  <si>
    <t>Return to Instructions</t>
  </si>
  <si>
    <t>Cost Analysis Inputs</t>
  </si>
  <si>
    <t>Enter Proposed Project TITLE</t>
  </si>
  <si>
    <t>Costs Categories</t>
  </si>
  <si>
    <t>Estimated Cost or Input</t>
  </si>
  <si>
    <t>Assumed Useful Life</t>
  </si>
  <si>
    <t>Notes/ Assumptions</t>
  </si>
  <si>
    <t>Source</t>
  </si>
  <si>
    <t>Design &amp; Architecture</t>
  </si>
  <si>
    <t>N/A</t>
  </si>
  <si>
    <t>Installation</t>
  </si>
  <si>
    <t>Ballistic Equipment</t>
  </si>
  <si>
    <t>Guards</t>
  </si>
  <si>
    <t>Annual</t>
  </si>
  <si>
    <t>Percentage Increase in Security Force</t>
  </si>
  <si>
    <t>X-Ray/ magneto-meter</t>
  </si>
  <si>
    <t xml:space="preserve">Visitor seats </t>
  </si>
  <si>
    <t>Workstations</t>
  </si>
  <si>
    <t>Employee Workstations  (Replacement)</t>
  </si>
  <si>
    <t>Ballistic Guard Reception Desk</t>
  </si>
  <si>
    <t>Preventative Maintenance</t>
  </si>
  <si>
    <t>Preferred Option Costs</t>
  </si>
  <si>
    <t>Year</t>
  </si>
  <si>
    <t>Total Cost (Undiscounted)</t>
  </si>
  <si>
    <t>&lt;--click on + to add more years of costs.</t>
  </si>
  <si>
    <t>Total</t>
  </si>
  <si>
    <t>Annual cost</t>
  </si>
  <si>
    <t>Security Break-even</t>
  </si>
  <si>
    <t xml:space="preserve">AIS Code </t>
  </si>
  <si>
    <t xml:space="preserve">Description of Injury </t>
  </si>
  <si>
    <t>Fractional Fatality Values of VSL</t>
  </si>
  <si>
    <t>AIS 1</t>
  </si>
  <si>
    <t>Minor</t>
  </si>
  <si>
    <t>AIS 2</t>
  </si>
  <si>
    <t>Moderate</t>
  </si>
  <si>
    <t>AIS 3</t>
  </si>
  <si>
    <t>Serious</t>
  </si>
  <si>
    <t>AIS 4</t>
  </si>
  <si>
    <t>Severe</t>
  </si>
  <si>
    <t>AIS 5</t>
  </si>
  <si>
    <t>Critical</t>
  </si>
  <si>
    <t>AIS 6</t>
  </si>
  <si>
    <t>Fatal</t>
  </si>
  <si>
    <t>VSL</t>
  </si>
  <si>
    <t>Only enter number of types of injuries and the number of fatalies if applicable. For example only enter minor injuries number if they are expected to happen in UE scenario.</t>
  </si>
  <si>
    <t>Units</t>
  </si>
  <si>
    <t>Unit Cost (millions)</t>
  </si>
  <si>
    <t>Total  Cost (millions)</t>
  </si>
  <si>
    <t>calculating unit cost</t>
  </si>
  <si>
    <t>Fatalities</t>
  </si>
  <si>
    <t xml:space="preserve">$11.6M </t>
  </si>
  <si>
    <t>Critical Injuries</t>
  </si>
  <si>
    <t>Severe Injuries</t>
  </si>
  <si>
    <t>Moderate Injuries</t>
  </si>
  <si>
    <t>Minor Injuries</t>
  </si>
  <si>
    <t>Repair, replacement, emergency response costs</t>
  </si>
  <si>
    <t>&lt;--If additional costs besides fatalities and injuries avoided were calculated, add here, they should be in millions ($cost/$1,000,000)</t>
  </si>
  <si>
    <t>Total Consequences</t>
  </si>
  <si>
    <t>Security Measure</t>
  </si>
  <si>
    <t>Direct Cost of a Successful Insider Threat Attack (millions)</t>
  </si>
  <si>
    <t>Annualized Cost of Proposed Option (millions)</t>
  </si>
  <si>
    <t>Break-Even Averted Attack Frequency</t>
  </si>
  <si>
    <t>a</t>
  </si>
  <si>
    <t>b</t>
  </si>
  <si>
    <r>
      <t xml:space="preserve">c = a </t>
    </r>
    <r>
      <rPr>
        <sz val="11"/>
        <color theme="1"/>
        <rFont val="Calibri"/>
        <family val="2"/>
      </rPr>
      <t>÷</t>
    </r>
    <r>
      <rPr>
        <sz val="11"/>
        <color theme="1"/>
        <rFont val="Calibri"/>
        <family val="2"/>
        <scheme val="minor"/>
      </rPr>
      <t xml:space="preserve"> b</t>
    </r>
  </si>
  <si>
    <t>Proposed Option</t>
  </si>
  <si>
    <t>Costs (Case Study)</t>
  </si>
  <si>
    <t>Entrance/Lobby Reconfiguration</t>
  </si>
  <si>
    <t>Description</t>
  </si>
  <si>
    <t>Notes, assumptions</t>
  </si>
  <si>
    <t>Cost is incurred in year 0, one time cost</t>
  </si>
  <si>
    <t>Cost is in year 1, and one time cost</t>
  </si>
  <si>
    <t>Security force (first year cost), reoccurring with % increase each year</t>
  </si>
  <si>
    <t>Percentage Increase in Guard Costs</t>
  </si>
  <si>
    <t>Applies to each subsequent year</t>
  </si>
  <si>
    <t>30 seats needed</t>
  </si>
  <si>
    <t>Employee workstations for 8 employees</t>
  </si>
  <si>
    <t>Workstations  (Replacement)</t>
  </si>
  <si>
    <t>Replacement costs for workstations</t>
  </si>
  <si>
    <t>Ballistic desk for security force reception employees</t>
  </si>
  <si>
    <t>Includes initial &amp; replacement costs</t>
  </si>
  <si>
    <t>One-time cost, preventative maintenance included in another category</t>
  </si>
  <si>
    <t>Preferred Option Costs by Year</t>
  </si>
  <si>
    <t>Number of Years in Analysis</t>
  </si>
  <si>
    <t>Security Break-Even (Case Study)</t>
  </si>
  <si>
    <t xml:space="preserve">Information below is from the BE analysis Active Shooter Scenario described in main document, can be modified.. </t>
  </si>
  <si>
    <t>calculate unit cost</t>
  </si>
  <si>
    <t>Direct Cost of a Successful Active Shooter (millions)</t>
  </si>
  <si>
    <t>c = a ÷ b</t>
  </si>
  <si>
    <t>Lists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</si>
</sst>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0.0%"/>
    <numFmt numFmtId="166" formatCode="&quot;$&quot;#,##0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Segoe UI"/>
      <family val="2"/>
    </font>
    <font>
      <sz val="11"/>
      <color theme="1"/>
      <name val="Segoe UI"/>
      <family val="2"/>
    </font>
    <font>
      <b/>
      <sz val="10"/>
      <color rgb="FF000000"/>
      <name val="Segoe UI"/>
      <family val="2"/>
    </font>
    <font>
      <sz val="10"/>
      <color theme="1"/>
      <name val="Segoe U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color theme="1"/>
      <name val="Segoe UI"/>
      <family val="2"/>
    </font>
    <font>
      <u/>
      <sz val="11"/>
      <color theme="10"/>
      <name val="Segoe UI"/>
      <family val="2"/>
    </font>
    <font>
      <i/>
      <sz val="11"/>
      <color theme="1"/>
      <name val="Segoe UI"/>
      <family val="2"/>
    </font>
    <font>
      <b/>
      <u/>
      <sz val="11"/>
      <color theme="1"/>
      <name val="Segoe UI"/>
      <family val="2"/>
    </font>
    <font>
      <i/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i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i/>
      <sz val="14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b/>
      <sz val="15"/>
      <color theme="3"/>
      <name val="Calibri"/>
      <family val="2"/>
      <scheme val="minor"/>
    </font>
    <font>
      <i/>
      <sz val="10"/>
      <color rgb="FFC00000"/>
      <name val="Segoe UI"/>
      <family val="2"/>
    </font>
    <font>
      <u/>
      <sz val="11"/>
      <color rgb="FFC00000"/>
      <name val="Segoe UI"/>
      <family val="2"/>
    </font>
    <font>
      <sz val="11"/>
      <color rgb="FFC00000"/>
      <name val="Segoe UI"/>
      <family val="2"/>
    </font>
    <font>
      <u/>
      <sz val="10"/>
      <color rgb="FFC00000"/>
      <name val="Arial"/>
      <family val="2"/>
    </font>
    <font>
      <b/>
      <sz val="15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8" fillId="0" borderId="33" applyNumberFormat="0" applyFill="0" applyAlignment="0" applyProtection="0"/>
  </cellStyleXfs>
  <cellXfs count="17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6" fontId="2" fillId="0" borderId="3" xfId="0" applyNumberFormat="1" applyFont="1" applyBorder="1" applyAlignment="1">
      <alignment horizontal="center" vertical="center"/>
    </xf>
    <xf numFmtId="6" fontId="2" fillId="0" borderId="2" xfId="0" applyNumberFormat="1" applyFont="1" applyBorder="1" applyAlignment="1">
      <alignment horizontal="center" vertical="center"/>
    </xf>
    <xf numFmtId="0" fontId="3" fillId="0" borderId="4" xfId="0" applyFont="1" applyBorder="1"/>
    <xf numFmtId="0" fontId="0" fillId="0" borderId="2" xfId="0" applyBorder="1"/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/>
    </xf>
    <xf numFmtId="164" fontId="0" fillId="0" borderId="2" xfId="0" applyNumberFormat="1" applyBorder="1"/>
    <xf numFmtId="164" fontId="1" fillId="0" borderId="2" xfId="0" applyNumberFormat="1" applyFont="1" applyBorder="1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6" fontId="3" fillId="0" borderId="3" xfId="0" applyNumberFormat="1" applyFont="1" applyBorder="1" applyAlignment="1">
      <alignment horizontal="center" vertical="center" wrapText="1"/>
    </xf>
    <xf numFmtId="0" fontId="9" fillId="0" borderId="0" xfId="0" applyFont="1"/>
    <xf numFmtId="166" fontId="3" fillId="0" borderId="3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6" fontId="5" fillId="0" borderId="0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/>
    </xf>
    <xf numFmtId="6" fontId="4" fillId="0" borderId="2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right" vertical="center" wrapText="1"/>
    </xf>
    <xf numFmtId="0" fontId="0" fillId="0" borderId="0" xfId="0" applyBorder="1"/>
    <xf numFmtId="0" fontId="0" fillId="0" borderId="0" xfId="0" applyAlignment="1">
      <alignment horizontal="right"/>
    </xf>
    <xf numFmtId="0" fontId="5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10" fillId="0" borderId="0" xfId="0" applyFont="1"/>
    <xf numFmtId="9" fontId="0" fillId="0" borderId="0" xfId="0" applyNumberFormat="1"/>
    <xf numFmtId="0" fontId="13" fillId="3" borderId="2" xfId="0" applyFont="1" applyFill="1" applyBorder="1"/>
    <xf numFmtId="0" fontId="3" fillId="0" borderId="1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0" xfId="0" applyFont="1"/>
    <xf numFmtId="0" fontId="3" fillId="4" borderId="0" xfId="0" applyFont="1" applyFill="1"/>
    <xf numFmtId="0" fontId="3" fillId="4" borderId="1" xfId="0" applyFont="1" applyFill="1" applyBorder="1"/>
    <xf numFmtId="0" fontId="3" fillId="4" borderId="4" xfId="0" applyFont="1" applyFill="1" applyBorder="1"/>
    <xf numFmtId="0" fontId="3" fillId="4" borderId="5" xfId="0" applyFont="1" applyFill="1" applyBorder="1"/>
    <xf numFmtId="0" fontId="3" fillId="0" borderId="1" xfId="0" applyFont="1" applyBorder="1" applyAlignment="1">
      <alignment wrapText="1"/>
    </xf>
    <xf numFmtId="0" fontId="3" fillId="0" borderId="5" xfId="0" applyFont="1" applyBorder="1"/>
    <xf numFmtId="165" fontId="3" fillId="0" borderId="0" xfId="0" applyNumberFormat="1" applyFont="1"/>
    <xf numFmtId="0" fontId="14" fillId="0" borderId="0" xfId="2" applyFont="1"/>
    <xf numFmtId="0" fontId="3" fillId="0" borderId="0" xfId="0" applyFont="1" applyAlignment="1">
      <alignment horizontal="right"/>
    </xf>
    <xf numFmtId="9" fontId="3" fillId="0" borderId="0" xfId="1" applyFont="1"/>
    <xf numFmtId="0" fontId="15" fillId="0" borderId="0" xfId="0" applyFont="1"/>
    <xf numFmtId="0" fontId="16" fillId="0" borderId="0" xfId="0" applyFont="1"/>
    <xf numFmtId="10" fontId="3" fillId="0" borderId="0" xfId="1" applyNumberFormat="1" applyFont="1"/>
    <xf numFmtId="165" fontId="3" fillId="0" borderId="0" xfId="1" applyNumberFormat="1" applyFont="1"/>
    <xf numFmtId="0" fontId="0" fillId="4" borderId="2" xfId="0" applyFill="1" applyBorder="1"/>
    <xf numFmtId="0" fontId="17" fillId="0" borderId="0" xfId="0" applyFont="1"/>
    <xf numFmtId="0" fontId="18" fillId="2" borderId="14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8" fillId="4" borderId="16" xfId="0" applyFont="1" applyFill="1" applyBorder="1" applyAlignment="1">
      <alignment vertical="center" wrapText="1"/>
    </xf>
    <xf numFmtId="6" fontId="20" fillId="4" borderId="3" xfId="0" applyNumberFormat="1" applyFont="1" applyFill="1" applyBorder="1" applyAlignment="1">
      <alignment horizontal="right" vertical="center" wrapText="1"/>
    </xf>
    <xf numFmtId="0" fontId="18" fillId="4" borderId="14" xfId="0" applyFont="1" applyFill="1" applyBorder="1" applyAlignment="1">
      <alignment vertical="center" wrapText="1"/>
    </xf>
    <xf numFmtId="6" fontId="20" fillId="4" borderId="2" xfId="0" applyNumberFormat="1" applyFont="1" applyFill="1" applyBorder="1" applyAlignment="1">
      <alignment horizontal="right" vertical="center" wrapText="1"/>
    </xf>
    <xf numFmtId="9" fontId="20" fillId="4" borderId="2" xfId="1" applyFont="1" applyFill="1" applyBorder="1" applyAlignment="1">
      <alignment horizontal="right" vertical="center" wrapText="1"/>
    </xf>
    <xf numFmtId="0" fontId="18" fillId="4" borderId="18" xfId="0" applyFont="1" applyFill="1" applyBorder="1" applyAlignment="1">
      <alignment vertical="center" wrapText="1"/>
    </xf>
    <xf numFmtId="6" fontId="20" fillId="4" borderId="19" xfId="0" applyNumberFormat="1" applyFont="1" applyFill="1" applyBorder="1" applyAlignment="1">
      <alignment horizontal="right" vertical="center" wrapText="1"/>
    </xf>
    <xf numFmtId="6" fontId="19" fillId="0" borderId="2" xfId="0" applyNumberFormat="1" applyFont="1" applyBorder="1" applyAlignment="1">
      <alignment horizontal="center" vertical="center"/>
    </xf>
    <xf numFmtId="6" fontId="19" fillId="0" borderId="3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6" fontId="18" fillId="0" borderId="0" xfId="0" applyNumberFormat="1" applyFont="1" applyBorder="1" applyAlignment="1">
      <alignment horizontal="right" vertical="center" wrapText="1"/>
    </xf>
    <xf numFmtId="1" fontId="18" fillId="0" borderId="0" xfId="0" applyNumberFormat="1" applyFont="1" applyBorder="1" applyAlignment="1">
      <alignment horizontal="right" vertical="center" wrapText="1"/>
    </xf>
    <xf numFmtId="0" fontId="18" fillId="0" borderId="0" xfId="0" applyFont="1"/>
    <xf numFmtId="0" fontId="18" fillId="4" borderId="0" xfId="0" applyFont="1" applyFill="1"/>
    <xf numFmtId="0" fontId="22" fillId="3" borderId="10" xfId="0" applyFont="1" applyFill="1" applyBorder="1"/>
    <xf numFmtId="0" fontId="18" fillId="4" borderId="4" xfId="0" applyFont="1" applyFill="1" applyBorder="1"/>
    <xf numFmtId="0" fontId="18" fillId="4" borderId="5" xfId="0" applyFont="1" applyFill="1" applyBorder="1"/>
    <xf numFmtId="0" fontId="20" fillId="4" borderId="2" xfId="0" applyFont="1" applyFill="1" applyBorder="1" applyAlignment="1">
      <alignment horizontal="right"/>
    </xf>
    <xf numFmtId="0" fontId="18" fillId="0" borderId="1" xfId="0" applyFont="1" applyBorder="1" applyAlignment="1"/>
    <xf numFmtId="0" fontId="18" fillId="0" borderId="4" xfId="0" applyFont="1" applyBorder="1" applyAlignment="1"/>
    <xf numFmtId="0" fontId="18" fillId="0" borderId="17" xfId="0" applyFont="1" applyBorder="1" applyAlignment="1"/>
    <xf numFmtId="0" fontId="18" fillId="0" borderId="4" xfId="0" applyFont="1" applyBorder="1" applyAlignment="1">
      <alignment wrapText="1"/>
    </xf>
    <xf numFmtId="0" fontId="18" fillId="0" borderId="4" xfId="0" applyFont="1" applyBorder="1"/>
    <xf numFmtId="0" fontId="18" fillId="0" borderId="5" xfId="0" applyFont="1" applyBorder="1"/>
    <xf numFmtId="0" fontId="20" fillId="4" borderId="2" xfId="0" applyFont="1" applyFill="1" applyBorder="1"/>
    <xf numFmtId="0" fontId="20" fillId="4" borderId="19" xfId="0" applyFont="1" applyFill="1" applyBorder="1" applyAlignment="1">
      <alignment horizontal="right"/>
    </xf>
    <xf numFmtId="0" fontId="18" fillId="0" borderId="20" xfId="0" applyFont="1" applyBorder="1" applyAlignment="1"/>
    <xf numFmtId="0" fontId="18" fillId="0" borderId="21" xfId="0" applyFont="1" applyBorder="1" applyAlignment="1"/>
    <xf numFmtId="0" fontId="18" fillId="0" borderId="22" xfId="0" applyFont="1" applyBorder="1" applyAlignment="1"/>
    <xf numFmtId="0" fontId="18" fillId="0" borderId="2" xfId="0" applyFont="1" applyBorder="1" applyAlignment="1">
      <alignment horizontal="center" vertical="center" wrapText="1"/>
    </xf>
    <xf numFmtId="6" fontId="18" fillId="0" borderId="3" xfId="0" applyNumberFormat="1" applyFont="1" applyBorder="1" applyAlignment="1">
      <alignment horizontal="center" vertical="center" wrapText="1"/>
    </xf>
    <xf numFmtId="166" fontId="18" fillId="0" borderId="3" xfId="0" applyNumberFormat="1" applyFont="1" applyBorder="1" applyAlignment="1">
      <alignment horizontal="center" vertical="center" wrapText="1"/>
    </xf>
    <xf numFmtId="165" fontId="18" fillId="0" borderId="0" xfId="0" applyNumberFormat="1" applyFont="1"/>
    <xf numFmtId="0" fontId="23" fillId="0" borderId="0" xfId="2" applyFont="1"/>
    <xf numFmtId="0" fontId="18" fillId="0" borderId="0" xfId="0" applyFont="1" applyAlignment="1">
      <alignment horizontal="right"/>
    </xf>
    <xf numFmtId="9" fontId="18" fillId="0" borderId="0" xfId="1" applyFont="1"/>
    <xf numFmtId="0" fontId="24" fillId="0" borderId="0" xfId="0" applyFont="1"/>
    <xf numFmtId="0" fontId="25" fillId="0" borderId="0" xfId="0" applyFont="1"/>
    <xf numFmtId="10" fontId="18" fillId="0" borderId="0" xfId="1" applyNumberFormat="1" applyFont="1"/>
    <xf numFmtId="165" fontId="18" fillId="0" borderId="0" xfId="1" applyNumberFormat="1" applyFont="1"/>
    <xf numFmtId="0" fontId="18" fillId="0" borderId="26" xfId="0" applyFont="1" applyBorder="1"/>
    <xf numFmtId="0" fontId="18" fillId="0" borderId="27" xfId="0" applyFont="1" applyBorder="1"/>
    <xf numFmtId="0" fontId="18" fillId="0" borderId="28" xfId="0" applyFont="1" applyBorder="1"/>
    <xf numFmtId="0" fontId="19" fillId="0" borderId="29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 wrapText="1"/>
    </xf>
    <xf numFmtId="6" fontId="19" fillId="0" borderId="15" xfId="0" applyNumberFormat="1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6" fontId="21" fillId="0" borderId="19" xfId="0" applyNumberFormat="1" applyFont="1" applyBorder="1" applyAlignment="1">
      <alignment horizontal="center" vertical="center"/>
    </xf>
    <xf numFmtId="6" fontId="21" fillId="0" borderId="25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14" xfId="0" applyFont="1" applyBorder="1"/>
    <xf numFmtId="0" fontId="18" fillId="0" borderId="2" xfId="0" applyFont="1" applyBorder="1"/>
    <xf numFmtId="0" fontId="18" fillId="0" borderId="15" xfId="0" applyFont="1" applyBorder="1"/>
    <xf numFmtId="0" fontId="18" fillId="0" borderId="18" xfId="0" applyFont="1" applyBorder="1"/>
    <xf numFmtId="0" fontId="18" fillId="0" borderId="19" xfId="0" applyFont="1" applyBorder="1"/>
    <xf numFmtId="0" fontId="18" fillId="0" borderId="25" xfId="0" applyFont="1" applyBorder="1"/>
    <xf numFmtId="0" fontId="18" fillId="0" borderId="0" xfId="0" applyFont="1" applyBorder="1"/>
    <xf numFmtId="166" fontId="18" fillId="0" borderId="0" xfId="0" applyNumberFormat="1" applyFont="1"/>
    <xf numFmtId="0" fontId="18" fillId="0" borderId="10" xfId="0" applyFont="1" applyBorder="1"/>
    <xf numFmtId="0" fontId="18" fillId="0" borderId="23" xfId="0" applyFont="1" applyBorder="1" applyAlignment="1">
      <alignment horizontal="center" vertical="top"/>
    </xf>
    <xf numFmtId="0" fontId="18" fillId="0" borderId="23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center" vertical="top" wrapText="1"/>
    </xf>
    <xf numFmtId="0" fontId="18" fillId="4" borderId="2" xfId="0" applyFont="1" applyFill="1" applyBorder="1"/>
    <xf numFmtId="0" fontId="18" fillId="0" borderId="2" xfId="0" applyFont="1" applyBorder="1" applyAlignment="1">
      <alignment horizontal="right"/>
    </xf>
    <xf numFmtId="164" fontId="18" fillId="0" borderId="15" xfId="0" applyNumberFormat="1" applyFont="1" applyBorder="1"/>
    <xf numFmtId="164" fontId="22" fillId="0" borderId="25" xfId="0" applyNumberFormat="1" applyFont="1" applyBorder="1"/>
    <xf numFmtId="0" fontId="18" fillId="0" borderId="1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164" fontId="18" fillId="0" borderId="19" xfId="0" applyNumberFormat="1" applyFont="1" applyBorder="1"/>
    <xf numFmtId="0" fontId="18" fillId="0" borderId="25" xfId="0" applyFont="1" applyBorder="1" applyAlignment="1">
      <alignment horizontal="right"/>
    </xf>
    <xf numFmtId="6" fontId="1" fillId="0" borderId="0" xfId="0" applyNumberFormat="1" applyFont="1"/>
    <xf numFmtId="0" fontId="11" fillId="0" borderId="0" xfId="0" applyFont="1"/>
    <xf numFmtId="166" fontId="1" fillId="0" borderId="0" xfId="0" applyNumberFormat="1" applyFont="1"/>
    <xf numFmtId="164" fontId="0" fillId="4" borderId="2" xfId="0" applyNumberFormat="1" applyFill="1" applyBorder="1"/>
    <xf numFmtId="0" fontId="26" fillId="4" borderId="0" xfId="0" applyFont="1" applyFill="1"/>
    <xf numFmtId="6" fontId="18" fillId="0" borderId="0" xfId="0" applyNumberFormat="1" applyFont="1"/>
    <xf numFmtId="8" fontId="18" fillId="0" borderId="0" xfId="0" applyNumberFormat="1" applyFont="1"/>
    <xf numFmtId="0" fontId="13" fillId="0" borderId="2" xfId="0" applyFont="1" applyBorder="1"/>
    <xf numFmtId="6" fontId="13" fillId="0" borderId="2" xfId="0" applyNumberFormat="1" applyFont="1" applyBorder="1"/>
    <xf numFmtId="0" fontId="29" fillId="4" borderId="3" xfId="0" applyFont="1" applyFill="1" applyBorder="1" applyAlignment="1">
      <alignment vertical="center" wrapText="1"/>
    </xf>
    <xf numFmtId="6" fontId="29" fillId="4" borderId="3" xfId="0" applyNumberFormat="1" applyFont="1" applyFill="1" applyBorder="1" applyAlignment="1">
      <alignment horizontal="right" vertical="center" wrapText="1"/>
    </xf>
    <xf numFmtId="0" fontId="29" fillId="4" borderId="2" xfId="0" applyFont="1" applyFill="1" applyBorder="1" applyAlignment="1">
      <alignment vertical="center" wrapText="1"/>
    </xf>
    <xf numFmtId="6" fontId="29" fillId="4" borderId="2" xfId="0" applyNumberFormat="1" applyFont="1" applyFill="1" applyBorder="1" applyAlignment="1">
      <alignment horizontal="right" vertical="center" wrapText="1"/>
    </xf>
    <xf numFmtId="9" fontId="29" fillId="4" borderId="2" xfId="1" applyFont="1" applyFill="1" applyBorder="1" applyAlignment="1">
      <alignment horizontal="right" vertical="center" wrapText="1"/>
    </xf>
    <xf numFmtId="0" fontId="30" fillId="0" borderId="0" xfId="2" applyFont="1"/>
    <xf numFmtId="0" fontId="31" fillId="4" borderId="1" xfId="0" applyFont="1" applyFill="1" applyBorder="1" applyAlignment="1">
      <alignment horizontal="right"/>
    </xf>
    <xf numFmtId="0" fontId="31" fillId="4" borderId="1" xfId="0" applyFont="1" applyFill="1" applyBorder="1"/>
    <xf numFmtId="0" fontId="32" fillId="0" borderId="0" xfId="2" applyFont="1"/>
    <xf numFmtId="0" fontId="33" fillId="0" borderId="33" xfId="3" applyFont="1"/>
    <xf numFmtId="0" fontId="12" fillId="0" borderId="30" xfId="2" applyFont="1" applyBorder="1" applyAlignment="1">
      <alignment horizontal="center" vertical="center" wrapText="1"/>
    </xf>
    <xf numFmtId="0" fontId="12" fillId="0" borderId="31" xfId="2" applyFont="1" applyBorder="1" applyAlignment="1">
      <alignment horizontal="center" vertical="center" wrapText="1"/>
    </xf>
    <xf numFmtId="0" fontId="12" fillId="0" borderId="32" xfId="2" applyFont="1" applyBorder="1" applyAlignment="1">
      <alignment horizontal="center" vertical="center" wrapText="1"/>
    </xf>
    <xf numFmtId="0" fontId="27" fillId="0" borderId="30" xfId="2" applyFont="1" applyBorder="1" applyAlignment="1">
      <alignment horizontal="center" vertical="center" wrapText="1"/>
    </xf>
    <xf numFmtId="0" fontId="27" fillId="0" borderId="31" xfId="2" applyFont="1" applyBorder="1" applyAlignment="1">
      <alignment horizontal="center" vertical="center" wrapText="1"/>
    </xf>
    <xf numFmtId="0" fontId="27" fillId="0" borderId="32" xfId="2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22" fillId="4" borderId="11" xfId="0" applyFont="1" applyFill="1" applyBorder="1" applyAlignment="1">
      <alignment horizontal="center"/>
    </xf>
    <xf numFmtId="0" fontId="22" fillId="4" borderId="12" xfId="0" applyFont="1" applyFill="1" applyBorder="1" applyAlignment="1">
      <alignment horizontal="center"/>
    </xf>
    <xf numFmtId="0" fontId="22" fillId="4" borderId="13" xfId="0" applyFont="1" applyFill="1" applyBorder="1" applyAlignment="1">
      <alignment horizontal="center"/>
    </xf>
    <xf numFmtId="0" fontId="19" fillId="2" borderId="8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</cellXfs>
  <cellStyles count="4">
    <cellStyle name="Heading 1" xfId="3" builtinId="16"/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FF"/>
      <color rgb="FFD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12</xdr:row>
      <xdr:rowOff>38100</xdr:rowOff>
    </xdr:from>
    <xdr:to>
      <xdr:col>7</xdr:col>
      <xdr:colOff>552450</xdr:colOff>
      <xdr:row>23</xdr:row>
      <xdr:rowOff>85724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48D6CD-7E0C-480A-B201-92A10F28CDA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5183" t="43592" r="70795" b="17568"/>
        <a:stretch/>
      </xdr:blipFill>
      <xdr:spPr bwMode="auto">
        <a:xfrm>
          <a:off x="2190750" y="2752725"/>
          <a:ext cx="4543425" cy="2381249"/>
        </a:xfrm>
        <a:prstGeom prst="rect">
          <a:avLst/>
        </a:prstGeom>
        <a:ln>
          <a:solidFill>
            <a:srgbClr val="FF0000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140804</xdr:colOff>
      <xdr:row>14</xdr:row>
      <xdr:rowOff>107675</xdr:rowOff>
    </xdr:from>
    <xdr:to>
      <xdr:col>1</xdr:col>
      <xdr:colOff>2534478</xdr:colOff>
      <xdr:row>20</xdr:row>
      <xdr:rowOff>132522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B53D24E-652F-4558-86CD-F6CF0246ABF7}"/>
            </a:ext>
          </a:extLst>
        </xdr:cNvPr>
        <xdr:cNvSpPr txBox="1"/>
      </xdr:nvSpPr>
      <xdr:spPr>
        <a:xfrm>
          <a:off x="298174" y="3486979"/>
          <a:ext cx="2393674" cy="19546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 i="1">
              <a:solidFill>
                <a:srgbClr val="C00000"/>
              </a:solidFill>
            </a:rPr>
            <a:t>Values</a:t>
          </a:r>
          <a:r>
            <a:rPr lang="en-US" sz="1400" b="1">
              <a:solidFill>
                <a:srgbClr val="C00000"/>
              </a:solidFill>
            </a:rPr>
            <a:t> in</a:t>
          </a:r>
          <a:r>
            <a:rPr lang="en-US" sz="1400" b="1" baseline="0">
              <a:solidFill>
                <a:srgbClr val="C00000"/>
              </a:solidFill>
            </a:rPr>
            <a:t> c</a:t>
          </a:r>
          <a:r>
            <a:rPr lang="en-US" sz="1400" b="1">
              <a:solidFill>
                <a:srgbClr val="C00000"/>
              </a:solidFill>
            </a:rPr>
            <a:t>ells B4:B14 &amp; C4:C14 &amp; D4:C14, </a:t>
          </a:r>
          <a:r>
            <a:rPr lang="en-US" sz="1400" b="1" baseline="0">
              <a:solidFill>
                <a:srgbClr val="C00000"/>
              </a:solidFill>
            </a:rPr>
            <a:t>are provided here for example, based on the case study analysis, update with the information specifically for your security project.</a:t>
          </a:r>
          <a:endParaRPr lang="en-US" sz="1400" b="1">
            <a:solidFill>
              <a:srgbClr val="C00000"/>
            </a:solidFill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Wojciechowicz, Shaina" id="{761FA5AF-55D3-4440-B5CC-062DB27F4281}" userId="S::shaina.wojciechowicz@cisa.dhs.gov::9ff0da6a-d131-47a8-b7e0-c8867a825b8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4" dT="2022-09-14T17:21:21.01" personId="{761FA5AF-55D3-4440-B5CC-062DB27F4281}" id="{20FCB94E-C98C-4C99-9142-F049266A526D}">
    <text>I am wondering if we can use something besides units?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643AC-FE2B-42A9-8F81-4D0A1DA9E1E5}">
  <sheetPr>
    <tabColor theme="4" tint="0.79998168889431442"/>
  </sheetPr>
  <dimension ref="A1:J29"/>
  <sheetViews>
    <sheetView showGridLines="0" tabSelected="1" zoomScale="80" zoomScaleNormal="80" workbookViewId="0"/>
  </sheetViews>
  <sheetFormatPr defaultRowHeight="14.5" x14ac:dyDescent="0.35"/>
  <cols>
    <col min="1" max="1" width="19.453125" customWidth="1"/>
    <col min="6" max="6" width="23.54296875" customWidth="1"/>
    <col min="7" max="7" width="11.54296875" customWidth="1"/>
  </cols>
  <sheetData>
    <row r="1" spans="1:10" ht="20" thickBot="1" x14ac:dyDescent="0.5">
      <c r="A1" s="148" t="s">
        <v>0</v>
      </c>
    </row>
    <row r="2" spans="1:10" ht="19" thickTop="1" x14ac:dyDescent="0.45">
      <c r="A2" s="30" t="s">
        <v>1</v>
      </c>
      <c r="C2" s="30"/>
      <c r="D2" s="30"/>
      <c r="E2" s="30"/>
      <c r="F2" s="30"/>
      <c r="G2" s="30"/>
      <c r="H2" s="30"/>
      <c r="I2" s="30"/>
      <c r="J2" s="30"/>
    </row>
    <row r="3" spans="1:10" ht="18.5" x14ac:dyDescent="0.45">
      <c r="B3" s="30" t="s">
        <v>2</v>
      </c>
      <c r="C3" s="30"/>
      <c r="D3" s="30"/>
      <c r="E3" s="30"/>
      <c r="F3" s="30"/>
      <c r="G3" s="30"/>
      <c r="H3" s="30"/>
      <c r="I3" s="30"/>
      <c r="J3" s="30"/>
    </row>
    <row r="4" spans="1:10" ht="19" thickBot="1" x14ac:dyDescent="0.5">
      <c r="A4" s="105"/>
      <c r="B4" s="134" t="s">
        <v>3</v>
      </c>
      <c r="C4" s="134"/>
      <c r="D4" s="134"/>
      <c r="E4" s="134"/>
      <c r="F4" s="134"/>
      <c r="G4" s="134"/>
      <c r="H4" s="30"/>
      <c r="I4" s="30"/>
      <c r="J4" s="30"/>
    </row>
    <row r="5" spans="1:10" ht="18" customHeight="1" x14ac:dyDescent="0.45">
      <c r="A5" s="152" t="s">
        <v>4</v>
      </c>
      <c r="B5" s="131" t="s">
        <v>5</v>
      </c>
      <c r="C5" s="30"/>
      <c r="D5" s="30"/>
      <c r="E5" s="30"/>
      <c r="F5" s="30"/>
      <c r="G5" s="30"/>
      <c r="I5" s="30"/>
      <c r="J5" s="30"/>
    </row>
    <row r="6" spans="1:10" ht="18.5" x14ac:dyDescent="0.45">
      <c r="A6" s="153"/>
      <c r="C6" s="52" t="s">
        <v>6</v>
      </c>
      <c r="I6" s="30"/>
      <c r="J6" s="30"/>
    </row>
    <row r="7" spans="1:10" ht="18.5" x14ac:dyDescent="0.45">
      <c r="A7" s="153"/>
      <c r="C7" s="52" t="s">
        <v>7</v>
      </c>
    </row>
    <row r="8" spans="1:10" ht="18.5" x14ac:dyDescent="0.45">
      <c r="A8" s="153"/>
      <c r="B8" s="30"/>
      <c r="C8" s="52" t="s">
        <v>8</v>
      </c>
      <c r="D8" s="30"/>
      <c r="E8" s="30"/>
      <c r="F8" s="30"/>
      <c r="G8" s="30"/>
      <c r="H8" s="30"/>
      <c r="I8" s="30"/>
      <c r="J8" s="30"/>
    </row>
    <row r="9" spans="1:10" ht="19" thickBot="1" x14ac:dyDescent="0.5">
      <c r="A9" s="154"/>
      <c r="B9" s="30"/>
      <c r="C9" s="52" t="s">
        <v>9</v>
      </c>
      <c r="D9" s="30"/>
      <c r="E9" s="30"/>
      <c r="F9" s="30"/>
      <c r="G9" s="30"/>
      <c r="H9" s="30"/>
      <c r="I9" s="30"/>
      <c r="J9" s="30"/>
    </row>
    <row r="10" spans="1:10" ht="18" customHeight="1" x14ac:dyDescent="0.45">
      <c r="A10" s="149" t="s">
        <v>10</v>
      </c>
      <c r="B10" s="131" t="s">
        <v>11</v>
      </c>
      <c r="C10" s="30"/>
      <c r="D10" s="30"/>
      <c r="E10" s="30"/>
      <c r="F10" s="30"/>
      <c r="G10" s="30"/>
      <c r="I10" s="30"/>
      <c r="J10" s="30"/>
    </row>
    <row r="11" spans="1:10" ht="18.5" x14ac:dyDescent="0.45">
      <c r="A11" s="150"/>
      <c r="B11" s="30" t="s">
        <v>12</v>
      </c>
      <c r="C11" s="30"/>
      <c r="D11" s="30"/>
      <c r="E11" s="30"/>
      <c r="F11" s="30"/>
      <c r="G11" s="30"/>
      <c r="H11" s="30"/>
      <c r="I11" s="30"/>
      <c r="J11" s="30"/>
    </row>
    <row r="12" spans="1:10" ht="18.5" x14ac:dyDescent="0.45">
      <c r="A12" s="150"/>
      <c r="B12" s="30" t="s">
        <v>13</v>
      </c>
      <c r="C12" s="30"/>
      <c r="D12" s="30"/>
      <c r="E12" s="30"/>
      <c r="F12" s="30"/>
      <c r="G12" s="30"/>
      <c r="H12" s="30"/>
      <c r="I12" s="30"/>
      <c r="J12" s="30"/>
    </row>
    <row r="13" spans="1:10" ht="18.5" x14ac:dyDescent="0.45">
      <c r="A13" s="150"/>
      <c r="B13" s="30"/>
      <c r="C13" s="30"/>
      <c r="D13" s="30"/>
      <c r="E13" s="30"/>
      <c r="F13" s="30"/>
      <c r="G13" s="30"/>
      <c r="H13" s="30"/>
      <c r="I13" s="30"/>
      <c r="J13" s="30"/>
    </row>
    <row r="14" spans="1:10" ht="19" thickBot="1" x14ac:dyDescent="0.5">
      <c r="A14" s="151"/>
      <c r="B14" s="30"/>
      <c r="C14" s="30"/>
      <c r="D14" s="30"/>
      <c r="E14" s="30"/>
      <c r="F14" s="30"/>
      <c r="G14" s="30"/>
      <c r="H14" s="30"/>
      <c r="I14" s="30"/>
      <c r="J14" s="30"/>
    </row>
    <row r="15" spans="1:10" ht="18.5" x14ac:dyDescent="0.45">
      <c r="B15" s="30"/>
      <c r="C15" s="30"/>
      <c r="D15" s="30"/>
      <c r="E15" s="30"/>
      <c r="F15" s="30"/>
      <c r="G15" s="30"/>
      <c r="H15" s="30"/>
      <c r="I15" s="30"/>
      <c r="J15" s="30"/>
    </row>
    <row r="16" spans="1:10" ht="18.5" x14ac:dyDescent="0.45">
      <c r="B16" s="30"/>
      <c r="C16" s="30"/>
      <c r="D16" s="30"/>
      <c r="E16" s="30"/>
      <c r="F16" s="30"/>
      <c r="G16" s="30"/>
      <c r="H16" s="30"/>
      <c r="I16" s="30"/>
      <c r="J16" s="30"/>
    </row>
    <row r="17" spans="1:10" ht="18.5" x14ac:dyDescent="0.45">
      <c r="B17" s="30"/>
      <c r="C17" s="30"/>
      <c r="D17" s="30"/>
      <c r="E17" s="30"/>
      <c r="F17" s="30"/>
      <c r="G17" s="30"/>
      <c r="H17" s="30"/>
      <c r="I17" s="30"/>
      <c r="J17" s="30"/>
    </row>
    <row r="18" spans="1:10" ht="18.5" x14ac:dyDescent="0.45">
      <c r="B18" s="30"/>
      <c r="C18" s="30"/>
      <c r="D18" s="30"/>
      <c r="E18" s="30"/>
      <c r="F18" s="30"/>
      <c r="G18" s="30"/>
      <c r="H18" s="30"/>
      <c r="I18" s="30"/>
      <c r="J18" s="30"/>
    </row>
    <row r="19" spans="1:10" ht="18.5" x14ac:dyDescent="0.45">
      <c r="B19" s="30"/>
      <c r="C19" s="30"/>
      <c r="D19" s="30"/>
      <c r="E19" s="30"/>
      <c r="F19" s="30"/>
      <c r="G19" s="30"/>
      <c r="H19" s="30"/>
      <c r="I19" s="30"/>
      <c r="J19" s="30"/>
    </row>
    <row r="24" spans="1:10" ht="15" thickBot="1" x14ac:dyDescent="0.4"/>
    <row r="25" spans="1:10" ht="18.5" x14ac:dyDescent="0.45">
      <c r="A25" s="149" t="s">
        <v>14</v>
      </c>
      <c r="B25" s="131" t="s">
        <v>15</v>
      </c>
    </row>
    <row r="26" spans="1:10" x14ac:dyDescent="0.35">
      <c r="A26" s="150"/>
    </row>
    <row r="27" spans="1:10" x14ac:dyDescent="0.35">
      <c r="A27" s="150"/>
    </row>
    <row r="28" spans="1:10" x14ac:dyDescent="0.35">
      <c r="A28" s="150"/>
    </row>
    <row r="29" spans="1:10" ht="15" thickBot="1" x14ac:dyDescent="0.4">
      <c r="A29" s="151"/>
    </row>
  </sheetData>
  <mergeCells count="3">
    <mergeCell ref="A25:A29"/>
    <mergeCell ref="A10:A14"/>
    <mergeCell ref="A5:A9"/>
  </mergeCells>
  <hyperlinks>
    <hyperlink ref="A5" location="Costs!A1" display="Click here to enter costs" xr:uid="{B1E7CB83-8987-44BE-92D3-76266A392472}"/>
    <hyperlink ref="A10" location="unhide_row_tool" display="Click here to unhide rows and add more years of costs" xr:uid="{C399F1E7-B9EE-4BBC-A4A5-02B374AACC2E}"/>
    <hyperlink ref="A25:A29" location="'Security Break-Even'!C20" display="Click here to enter break even UE avoided scenario" xr:uid="{24E027D0-F955-4693-B698-DEDBE0FFBB4D}"/>
    <hyperlink ref="A5:A9" location="'Security Measure Costs'!A1" display="Click here to enter costs" xr:uid="{94157589-E782-4FFA-861B-474463F9AF74}"/>
  </hyperlink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CB6DB-5561-4697-A037-6E9B216603C2}">
  <sheetPr>
    <tabColor theme="4" tint="0.79998168889431442"/>
  </sheetPr>
  <dimension ref="A1:Q75"/>
  <sheetViews>
    <sheetView showGridLines="0" zoomScale="99" zoomScaleNormal="170" workbookViewId="0"/>
  </sheetViews>
  <sheetFormatPr defaultColWidth="8.81640625" defaultRowHeight="16.5" outlineLevelRow="2" x14ac:dyDescent="0.45"/>
  <cols>
    <col min="1" max="1" width="2.453125" style="36" customWidth="1"/>
    <col min="2" max="2" width="43.1796875" style="36" customWidth="1"/>
    <col min="3" max="3" width="10.1796875" style="36" customWidth="1"/>
    <col min="4" max="4" width="12.54296875" style="36" customWidth="1"/>
    <col min="5" max="5" width="11.81640625" style="36" customWidth="1"/>
    <col min="6" max="6" width="12.453125" style="36" customWidth="1"/>
    <col min="7" max="7" width="13.54296875" style="36" customWidth="1"/>
    <col min="8" max="8" width="12.54296875" style="36" customWidth="1"/>
    <col min="9" max="9" width="11.81640625" style="36" customWidth="1"/>
    <col min="10" max="10" width="12.453125" style="36" customWidth="1"/>
    <col min="11" max="11" width="13.453125" style="36" customWidth="1"/>
    <col min="12" max="12" width="14.54296875" style="36" customWidth="1"/>
    <col min="13" max="13" width="18.453125" style="36" customWidth="1"/>
    <col min="14" max="14" width="12.453125" style="36" customWidth="1"/>
    <col min="15" max="15" width="8.81640625" style="36"/>
    <col min="16" max="16" width="58.453125" style="36" customWidth="1"/>
    <col min="17" max="17" width="23.54296875" style="36" customWidth="1"/>
    <col min="18" max="18" width="13.453125" style="36" customWidth="1"/>
    <col min="19" max="16384" width="8.81640625" style="36"/>
  </cols>
  <sheetData>
    <row r="1" spans="1:15" ht="20" thickBot="1" x14ac:dyDescent="0.5">
      <c r="A1" s="148" t="s">
        <v>16</v>
      </c>
      <c r="D1" s="37" t="s">
        <v>17</v>
      </c>
      <c r="E1" s="37"/>
      <c r="F1" s="144" t="s">
        <v>18</v>
      </c>
    </row>
    <row r="2" spans="1:15" ht="17" thickTop="1" x14ac:dyDescent="0.45">
      <c r="B2" s="32" t="s">
        <v>19</v>
      </c>
      <c r="C2" s="155" t="s">
        <v>20</v>
      </c>
      <c r="D2" s="156"/>
      <c r="E2" s="156"/>
      <c r="F2" s="156"/>
      <c r="G2" s="156"/>
      <c r="H2" s="156"/>
      <c r="I2" s="156"/>
      <c r="J2" s="157"/>
      <c r="K2" s="38"/>
      <c r="L2" s="39"/>
      <c r="M2" s="39"/>
      <c r="N2" s="39"/>
      <c r="O2" s="40"/>
    </row>
    <row r="3" spans="1:15" ht="45" customHeight="1" x14ac:dyDescent="0.45">
      <c r="B3" s="26" t="s">
        <v>21</v>
      </c>
      <c r="C3" s="27" t="s">
        <v>22</v>
      </c>
      <c r="D3" s="27" t="s">
        <v>23</v>
      </c>
      <c r="E3" s="161" t="s">
        <v>24</v>
      </c>
      <c r="F3" s="161"/>
      <c r="G3" s="161"/>
      <c r="H3" s="161"/>
      <c r="I3" s="161"/>
      <c r="J3" s="161"/>
      <c r="K3" s="158" t="s">
        <v>25</v>
      </c>
      <c r="L3" s="159"/>
      <c r="M3" s="159"/>
      <c r="N3" s="159"/>
      <c r="O3" s="160"/>
    </row>
    <row r="4" spans="1:15" x14ac:dyDescent="0.45">
      <c r="B4" s="139" t="s">
        <v>26</v>
      </c>
      <c r="C4" s="140">
        <v>50000</v>
      </c>
      <c r="D4" s="145" t="s">
        <v>27</v>
      </c>
      <c r="E4" s="33"/>
      <c r="F4" s="34"/>
      <c r="G4" s="34"/>
      <c r="H4" s="34"/>
      <c r="I4" s="34"/>
      <c r="J4" s="34"/>
      <c r="K4" s="41"/>
      <c r="L4" s="7"/>
      <c r="M4" s="7"/>
      <c r="N4" s="7"/>
      <c r="O4" s="42"/>
    </row>
    <row r="5" spans="1:15" x14ac:dyDescent="0.45">
      <c r="B5" s="141" t="s">
        <v>28</v>
      </c>
      <c r="C5" s="142">
        <v>100000</v>
      </c>
      <c r="D5" s="145" t="s">
        <v>27</v>
      </c>
      <c r="E5" s="33"/>
      <c r="F5" s="34"/>
      <c r="G5" s="34"/>
      <c r="H5" s="34"/>
      <c r="I5" s="34"/>
      <c r="J5" s="35"/>
      <c r="K5" s="41"/>
      <c r="L5" s="7"/>
      <c r="M5" s="7"/>
      <c r="N5" s="7"/>
      <c r="O5" s="42"/>
    </row>
    <row r="6" spans="1:15" x14ac:dyDescent="0.45">
      <c r="B6" s="141" t="s">
        <v>29</v>
      </c>
      <c r="C6" s="142">
        <v>50000</v>
      </c>
      <c r="D6" s="146">
        <v>10</v>
      </c>
      <c r="E6" s="33"/>
      <c r="F6" s="34"/>
      <c r="G6" s="34"/>
      <c r="H6" s="34"/>
      <c r="I6" s="34"/>
      <c r="J6" s="35"/>
      <c r="K6" s="41"/>
      <c r="L6" s="7"/>
      <c r="M6" s="7"/>
      <c r="N6" s="7"/>
      <c r="O6" s="42"/>
    </row>
    <row r="7" spans="1:15" x14ac:dyDescent="0.45">
      <c r="B7" s="141" t="s">
        <v>30</v>
      </c>
      <c r="C7" s="142">
        <v>450000</v>
      </c>
      <c r="D7" s="145" t="s">
        <v>31</v>
      </c>
      <c r="E7" s="33"/>
      <c r="F7" s="34"/>
      <c r="G7" s="34"/>
      <c r="H7" s="34"/>
      <c r="I7" s="34"/>
      <c r="J7" s="35"/>
      <c r="K7" s="41"/>
      <c r="L7" s="7"/>
      <c r="M7" s="7"/>
      <c r="N7" s="7"/>
      <c r="O7" s="42"/>
    </row>
    <row r="8" spans="1:15" x14ac:dyDescent="0.45">
      <c r="B8" s="141" t="s">
        <v>32</v>
      </c>
      <c r="C8" s="143">
        <v>0.06</v>
      </c>
      <c r="D8" s="145" t="s">
        <v>31</v>
      </c>
      <c r="E8" s="33"/>
      <c r="F8" s="34"/>
      <c r="G8" s="34"/>
      <c r="H8" s="34"/>
      <c r="I8" s="34"/>
      <c r="J8" s="35"/>
      <c r="K8" s="41"/>
      <c r="L8" s="7"/>
      <c r="M8" s="7"/>
      <c r="N8" s="7"/>
      <c r="O8" s="42"/>
    </row>
    <row r="9" spans="1:15" x14ac:dyDescent="0.45">
      <c r="B9" s="141" t="s">
        <v>33</v>
      </c>
      <c r="C9" s="142">
        <v>150000</v>
      </c>
      <c r="D9" s="146">
        <v>10</v>
      </c>
      <c r="E9" s="33"/>
      <c r="F9" s="34"/>
      <c r="G9" s="34"/>
      <c r="H9" s="34"/>
      <c r="I9" s="34"/>
      <c r="J9" s="35"/>
      <c r="K9" s="41"/>
      <c r="L9" s="7"/>
      <c r="M9" s="7"/>
      <c r="N9" s="7"/>
      <c r="O9" s="42"/>
    </row>
    <row r="10" spans="1:15" x14ac:dyDescent="0.45">
      <c r="B10" s="141" t="s">
        <v>34</v>
      </c>
      <c r="C10" s="142">
        <v>15000</v>
      </c>
      <c r="D10" s="146">
        <v>10</v>
      </c>
      <c r="E10" s="33"/>
      <c r="F10" s="34"/>
      <c r="G10" s="34"/>
      <c r="H10" s="34"/>
      <c r="I10" s="34"/>
      <c r="J10" s="35"/>
      <c r="K10" s="41"/>
      <c r="L10" s="7"/>
      <c r="M10" s="7"/>
      <c r="N10" s="7"/>
      <c r="O10" s="42"/>
    </row>
    <row r="11" spans="1:15" x14ac:dyDescent="0.45">
      <c r="B11" s="141" t="s">
        <v>35</v>
      </c>
      <c r="C11" s="142">
        <v>10000</v>
      </c>
      <c r="D11" s="146">
        <v>5</v>
      </c>
      <c r="E11" s="33"/>
      <c r="F11" s="34"/>
      <c r="G11" s="34"/>
      <c r="H11" s="34"/>
      <c r="I11" s="34"/>
      <c r="J11" s="35"/>
      <c r="K11" s="41"/>
      <c r="L11" s="7"/>
      <c r="M11" s="7"/>
      <c r="N11" s="7"/>
      <c r="O11" s="42"/>
    </row>
    <row r="12" spans="1:15" ht="17.5" customHeight="1" x14ac:dyDescent="0.45">
      <c r="B12" s="141" t="s">
        <v>36</v>
      </c>
      <c r="C12" s="142">
        <f>C11</f>
        <v>10000</v>
      </c>
      <c r="D12" s="146">
        <v>5</v>
      </c>
      <c r="E12" s="33"/>
      <c r="F12" s="34"/>
      <c r="G12" s="34"/>
      <c r="H12" s="34"/>
      <c r="I12" s="34"/>
      <c r="J12" s="35"/>
      <c r="K12" s="41"/>
      <c r="L12" s="7"/>
      <c r="M12" s="7"/>
      <c r="N12" s="7"/>
      <c r="O12" s="42"/>
    </row>
    <row r="13" spans="1:15" x14ac:dyDescent="0.45">
      <c r="B13" s="141" t="s">
        <v>37</v>
      </c>
      <c r="C13" s="142">
        <v>100000</v>
      </c>
      <c r="D13" s="146">
        <v>10</v>
      </c>
      <c r="E13" s="33"/>
      <c r="F13" s="34"/>
      <c r="G13" s="34"/>
      <c r="H13" s="34"/>
      <c r="I13" s="34"/>
      <c r="J13" s="35"/>
      <c r="K13" s="41"/>
      <c r="L13" s="7"/>
      <c r="M13" s="7"/>
      <c r="N13" s="7"/>
      <c r="O13" s="42"/>
    </row>
    <row r="14" spans="1:15" x14ac:dyDescent="0.45">
      <c r="B14" s="141" t="s">
        <v>38</v>
      </c>
      <c r="C14" s="142">
        <v>10000</v>
      </c>
      <c r="D14" s="145" t="s">
        <v>31</v>
      </c>
      <c r="E14" s="33"/>
      <c r="F14" s="34"/>
      <c r="G14" s="34"/>
      <c r="H14" s="34"/>
      <c r="I14" s="34"/>
      <c r="J14" s="35"/>
      <c r="K14" s="41"/>
      <c r="L14" s="7"/>
      <c r="M14" s="7"/>
      <c r="N14" s="7"/>
      <c r="O14" s="42"/>
    </row>
    <row r="16" spans="1:15" x14ac:dyDescent="0.45">
      <c r="C16" s="36" t="s">
        <v>39</v>
      </c>
    </row>
    <row r="17" spans="3:17" ht="67.400000000000006" customHeight="1" x14ac:dyDescent="0.45">
      <c r="C17" s="1" t="s">
        <v>40</v>
      </c>
      <c r="D17" s="2" t="str">
        <f>CONCATENATE(B4)</f>
        <v>Design &amp; Architecture</v>
      </c>
      <c r="E17" s="2" t="str">
        <f>CONCATENATE(B5)</f>
        <v>Installation</v>
      </c>
      <c r="F17" s="2" t="str">
        <f>CONCATENATE(B7)</f>
        <v>Guards</v>
      </c>
      <c r="G17" s="2" t="str">
        <f>CONCATENATE(B10, "",B11)</f>
        <v>Visitor seats Workstations</v>
      </c>
      <c r="H17" s="2" t="str">
        <f>CONCATENATE(B13)</f>
        <v>Ballistic Guard Reception Desk</v>
      </c>
      <c r="I17" s="2" t="str">
        <f>CONCATENATE(B6)</f>
        <v>Ballistic Equipment</v>
      </c>
      <c r="J17" s="2" t="str">
        <f>CONCATENATE(B9)</f>
        <v>X-Ray/ magneto-meter</v>
      </c>
      <c r="K17" s="2" t="str">
        <f>CONCATENATE(B14)</f>
        <v>Preventative Maintenance</v>
      </c>
      <c r="L17" s="3" t="s">
        <v>41</v>
      </c>
      <c r="N17" s="19"/>
      <c r="O17" s="23"/>
    </row>
    <row r="18" spans="3:17" x14ac:dyDescent="0.45">
      <c r="C18" s="1">
        <v>0</v>
      </c>
      <c r="D18" s="16">
        <f>$C$4</f>
        <v>50000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6">
        <f t="shared" ref="L18:L28" si="0">SUM(D18:K18)</f>
        <v>50000</v>
      </c>
    </row>
    <row r="19" spans="3:17" x14ac:dyDescent="0.45">
      <c r="C19" s="4">
        <v>1</v>
      </c>
      <c r="D19" s="5">
        <v>0</v>
      </c>
      <c r="E19" s="5">
        <f>$C$5</f>
        <v>100000</v>
      </c>
      <c r="F19" s="5">
        <f>$C$7</f>
        <v>450000</v>
      </c>
      <c r="G19" s="5">
        <f>$C$11+$C$10</f>
        <v>25000</v>
      </c>
      <c r="H19" s="5">
        <f>$C$13</f>
        <v>100000</v>
      </c>
      <c r="I19" s="5">
        <f>$C$6</f>
        <v>50000</v>
      </c>
      <c r="J19" s="5">
        <f>$C$9</f>
        <v>150000</v>
      </c>
      <c r="K19" s="5">
        <v>0</v>
      </c>
      <c r="L19" s="6">
        <f t="shared" si="0"/>
        <v>875000</v>
      </c>
    </row>
    <row r="20" spans="3:17" x14ac:dyDescent="0.45">
      <c r="C20" s="4">
        <v>2</v>
      </c>
      <c r="D20" s="5">
        <v>0</v>
      </c>
      <c r="E20" s="6">
        <v>0</v>
      </c>
      <c r="F20" s="5">
        <f>F19*(1+$C$8)</f>
        <v>477000</v>
      </c>
      <c r="G20" s="5">
        <v>0</v>
      </c>
      <c r="H20" s="6">
        <v>0</v>
      </c>
      <c r="I20" s="6">
        <v>0</v>
      </c>
      <c r="J20" s="6">
        <v>0</v>
      </c>
      <c r="K20" s="6">
        <f t="shared" ref="K20:K28" si="1">$C$14</f>
        <v>10000</v>
      </c>
      <c r="L20" s="6">
        <f t="shared" si="0"/>
        <v>487000</v>
      </c>
    </row>
    <row r="21" spans="3:17" x14ac:dyDescent="0.45">
      <c r="C21" s="4">
        <v>3</v>
      </c>
      <c r="D21" s="5">
        <v>0</v>
      </c>
      <c r="E21" s="6">
        <v>0</v>
      </c>
      <c r="F21" s="5">
        <f t="shared" ref="F21:F28" si="2">F20*(1+$C$8)</f>
        <v>505620</v>
      </c>
      <c r="G21" s="5">
        <v>0</v>
      </c>
      <c r="H21" s="6">
        <v>0</v>
      </c>
      <c r="I21" s="6">
        <v>0</v>
      </c>
      <c r="J21" s="6">
        <v>0</v>
      </c>
      <c r="K21" s="6">
        <f t="shared" si="1"/>
        <v>10000</v>
      </c>
      <c r="L21" s="6">
        <f t="shared" si="0"/>
        <v>515620</v>
      </c>
    </row>
    <row r="22" spans="3:17" x14ac:dyDescent="0.45">
      <c r="C22" s="4">
        <v>4</v>
      </c>
      <c r="D22" s="5">
        <v>0</v>
      </c>
      <c r="E22" s="6">
        <v>0</v>
      </c>
      <c r="F22" s="5">
        <f t="shared" si="2"/>
        <v>535957.20000000007</v>
      </c>
      <c r="G22" s="5">
        <v>0</v>
      </c>
      <c r="H22" s="6">
        <v>0</v>
      </c>
      <c r="I22" s="6">
        <v>0</v>
      </c>
      <c r="J22" s="6">
        <v>0</v>
      </c>
      <c r="K22" s="6">
        <f t="shared" si="1"/>
        <v>10000</v>
      </c>
      <c r="L22" s="6">
        <f t="shared" si="0"/>
        <v>545957.20000000007</v>
      </c>
    </row>
    <row r="23" spans="3:17" x14ac:dyDescent="0.45">
      <c r="C23" s="4">
        <v>5</v>
      </c>
      <c r="D23" s="5">
        <v>0</v>
      </c>
      <c r="E23" s="6">
        <v>0</v>
      </c>
      <c r="F23" s="5">
        <f t="shared" si="2"/>
        <v>568114.6320000001</v>
      </c>
      <c r="G23" s="5">
        <v>0</v>
      </c>
      <c r="H23" s="6">
        <v>0</v>
      </c>
      <c r="I23" s="6">
        <v>0</v>
      </c>
      <c r="J23" s="6">
        <v>0</v>
      </c>
      <c r="K23" s="6">
        <f t="shared" si="1"/>
        <v>10000</v>
      </c>
      <c r="L23" s="6">
        <f t="shared" si="0"/>
        <v>578114.6320000001</v>
      </c>
    </row>
    <row r="24" spans="3:17" x14ac:dyDescent="0.45">
      <c r="C24" s="4">
        <v>6</v>
      </c>
      <c r="D24" s="5">
        <v>0</v>
      </c>
      <c r="E24" s="6">
        <v>0</v>
      </c>
      <c r="F24" s="5">
        <f t="shared" si="2"/>
        <v>602201.5099200001</v>
      </c>
      <c r="G24" s="5">
        <f>$C$12</f>
        <v>10000</v>
      </c>
      <c r="H24" s="6">
        <v>0</v>
      </c>
      <c r="I24" s="6">
        <f>C6</f>
        <v>50000</v>
      </c>
      <c r="J24" s="6">
        <v>0</v>
      </c>
      <c r="K24" s="6">
        <f t="shared" si="1"/>
        <v>10000</v>
      </c>
      <c r="L24" s="6">
        <f t="shared" si="0"/>
        <v>672201.5099200001</v>
      </c>
    </row>
    <row r="25" spans="3:17" x14ac:dyDescent="0.45">
      <c r="C25" s="4">
        <v>7</v>
      </c>
      <c r="D25" s="5">
        <v>0</v>
      </c>
      <c r="E25" s="6">
        <v>0</v>
      </c>
      <c r="F25" s="5">
        <f t="shared" si="2"/>
        <v>638333.60051520017</v>
      </c>
      <c r="G25" s="5">
        <v>0</v>
      </c>
      <c r="H25" s="6">
        <v>0</v>
      </c>
      <c r="I25" s="6">
        <v>0</v>
      </c>
      <c r="J25" s="6">
        <v>0</v>
      </c>
      <c r="K25" s="6">
        <f t="shared" si="1"/>
        <v>10000</v>
      </c>
      <c r="L25" s="6">
        <f t="shared" si="0"/>
        <v>648333.60051520017</v>
      </c>
    </row>
    <row r="26" spans="3:17" x14ac:dyDescent="0.45">
      <c r="C26" s="4">
        <v>8</v>
      </c>
      <c r="D26" s="5">
        <v>0</v>
      </c>
      <c r="E26" s="6">
        <v>0</v>
      </c>
      <c r="F26" s="5">
        <f t="shared" si="2"/>
        <v>676633.61654611223</v>
      </c>
      <c r="G26" s="5">
        <v>0</v>
      </c>
      <c r="H26" s="6">
        <v>0</v>
      </c>
      <c r="I26" s="6">
        <v>0</v>
      </c>
      <c r="J26" s="6">
        <v>0</v>
      </c>
      <c r="K26" s="6">
        <f t="shared" si="1"/>
        <v>10000</v>
      </c>
      <c r="L26" s="6">
        <f t="shared" si="0"/>
        <v>686633.61654611223</v>
      </c>
    </row>
    <row r="27" spans="3:17" ht="15.65" customHeight="1" x14ac:dyDescent="0.45">
      <c r="C27" s="4">
        <v>9</v>
      </c>
      <c r="D27" s="5">
        <v>0</v>
      </c>
      <c r="E27" s="6">
        <v>0</v>
      </c>
      <c r="F27" s="5">
        <f t="shared" si="2"/>
        <v>717231.63353887899</v>
      </c>
      <c r="G27" s="5">
        <v>0</v>
      </c>
      <c r="H27" s="6">
        <v>0</v>
      </c>
      <c r="I27" s="6">
        <v>0</v>
      </c>
      <c r="J27" s="6">
        <v>0</v>
      </c>
      <c r="K27" s="6">
        <f t="shared" si="1"/>
        <v>10000</v>
      </c>
      <c r="L27" s="6">
        <f t="shared" si="0"/>
        <v>727231.63353887899</v>
      </c>
    </row>
    <row r="28" spans="3:17" x14ac:dyDescent="0.45">
      <c r="C28" s="4">
        <v>10</v>
      </c>
      <c r="D28" s="5">
        <v>0</v>
      </c>
      <c r="E28" s="6">
        <v>0</v>
      </c>
      <c r="F28" s="5">
        <f t="shared" si="2"/>
        <v>760265.53155121172</v>
      </c>
      <c r="G28" s="5">
        <v>0</v>
      </c>
      <c r="H28" s="6">
        <v>0</v>
      </c>
      <c r="I28" s="6">
        <v>0</v>
      </c>
      <c r="J28" s="6">
        <v>0</v>
      </c>
      <c r="K28" s="6">
        <f t="shared" si="1"/>
        <v>10000</v>
      </c>
      <c r="L28" s="6">
        <f t="shared" si="0"/>
        <v>770265.53155121172</v>
      </c>
    </row>
    <row r="29" spans="3:17" hidden="1" outlineLevel="2" x14ac:dyDescent="0.45">
      <c r="C29" s="4">
        <f>C28+1</f>
        <v>11</v>
      </c>
      <c r="D29" s="5"/>
      <c r="E29" s="6"/>
      <c r="F29" s="5"/>
      <c r="G29" s="5"/>
      <c r="H29" s="6"/>
      <c r="I29" s="6"/>
      <c r="J29" s="6"/>
      <c r="K29" s="6"/>
      <c r="L29" s="6">
        <f t="shared" ref="L29:L38" si="3">SUM(D29:K29)</f>
        <v>0</v>
      </c>
      <c r="P29" s="19"/>
      <c r="Q29" s="20"/>
    </row>
    <row r="30" spans="3:17" hidden="1" outlineLevel="2" x14ac:dyDescent="0.45">
      <c r="C30" s="4">
        <f t="shared" ref="C30:C38" si="4">C29+1</f>
        <v>12</v>
      </c>
      <c r="D30" s="5"/>
      <c r="E30" s="6"/>
      <c r="F30" s="5"/>
      <c r="G30" s="5"/>
      <c r="H30" s="6"/>
      <c r="I30" s="6"/>
      <c r="J30" s="6"/>
      <c r="K30" s="6"/>
      <c r="L30" s="6">
        <f t="shared" si="3"/>
        <v>0</v>
      </c>
    </row>
    <row r="31" spans="3:17" hidden="1" outlineLevel="2" x14ac:dyDescent="0.45">
      <c r="C31" s="4">
        <f t="shared" si="4"/>
        <v>13</v>
      </c>
      <c r="D31" s="5"/>
      <c r="E31" s="6"/>
      <c r="F31" s="5"/>
      <c r="G31" s="5"/>
      <c r="H31" s="6"/>
      <c r="I31" s="6"/>
      <c r="J31" s="6"/>
      <c r="K31" s="6"/>
      <c r="L31" s="6">
        <f t="shared" si="3"/>
        <v>0</v>
      </c>
      <c r="P31" s="19"/>
      <c r="Q31" s="20"/>
    </row>
    <row r="32" spans="3:17" hidden="1" outlineLevel="2" x14ac:dyDescent="0.45">
      <c r="C32" s="4">
        <f t="shared" si="4"/>
        <v>14</v>
      </c>
      <c r="D32" s="5"/>
      <c r="E32" s="6"/>
      <c r="F32" s="5"/>
      <c r="G32" s="5"/>
      <c r="H32" s="6"/>
      <c r="I32" s="6"/>
      <c r="J32" s="6"/>
      <c r="K32" s="6"/>
      <c r="L32" s="6">
        <f t="shared" si="3"/>
        <v>0</v>
      </c>
      <c r="P32" s="19"/>
      <c r="Q32" s="20"/>
    </row>
    <row r="33" spans="1:17" hidden="1" outlineLevel="2" x14ac:dyDescent="0.45">
      <c r="C33" s="4">
        <f t="shared" si="4"/>
        <v>15</v>
      </c>
      <c r="D33" s="5"/>
      <c r="E33" s="6"/>
      <c r="F33" s="5"/>
      <c r="G33" s="5"/>
      <c r="H33" s="6"/>
      <c r="I33" s="6"/>
      <c r="J33" s="6"/>
      <c r="K33" s="6"/>
      <c r="L33" s="6">
        <f t="shared" si="3"/>
        <v>0</v>
      </c>
      <c r="P33" s="19"/>
      <c r="Q33" s="20"/>
    </row>
    <row r="34" spans="1:17" hidden="1" outlineLevel="2" x14ac:dyDescent="0.45">
      <c r="C34" s="4">
        <f t="shared" si="4"/>
        <v>16</v>
      </c>
      <c r="D34" s="5"/>
      <c r="E34" s="6"/>
      <c r="F34" s="5"/>
      <c r="G34" s="5"/>
      <c r="H34" s="6"/>
      <c r="I34" s="6"/>
      <c r="J34" s="6"/>
      <c r="K34" s="6"/>
      <c r="L34" s="6">
        <f t="shared" si="3"/>
        <v>0</v>
      </c>
      <c r="P34" s="19"/>
      <c r="Q34" s="20"/>
    </row>
    <row r="35" spans="1:17" hidden="1" outlineLevel="2" x14ac:dyDescent="0.45">
      <c r="C35" s="4">
        <f t="shared" si="4"/>
        <v>17</v>
      </c>
      <c r="D35" s="5"/>
      <c r="E35" s="6"/>
      <c r="F35" s="5"/>
      <c r="G35" s="5"/>
      <c r="H35" s="6"/>
      <c r="I35" s="6"/>
      <c r="J35" s="6"/>
      <c r="K35" s="6"/>
      <c r="L35" s="6">
        <f t="shared" si="3"/>
        <v>0</v>
      </c>
      <c r="P35" s="19"/>
      <c r="Q35" s="20"/>
    </row>
    <row r="36" spans="1:17" hidden="1" outlineLevel="2" x14ac:dyDescent="0.45">
      <c r="C36" s="4">
        <f t="shared" si="4"/>
        <v>18</v>
      </c>
      <c r="D36" s="5"/>
      <c r="E36" s="6"/>
      <c r="F36" s="5"/>
      <c r="G36" s="5"/>
      <c r="H36" s="6"/>
      <c r="I36" s="6"/>
      <c r="J36" s="6"/>
      <c r="K36" s="6"/>
      <c r="L36" s="6">
        <f t="shared" si="3"/>
        <v>0</v>
      </c>
      <c r="P36" s="19"/>
      <c r="Q36" s="20"/>
    </row>
    <row r="37" spans="1:17" hidden="1" outlineLevel="2" x14ac:dyDescent="0.45">
      <c r="C37" s="4">
        <f t="shared" si="4"/>
        <v>19</v>
      </c>
      <c r="D37" s="5"/>
      <c r="E37" s="6"/>
      <c r="F37" s="5"/>
      <c r="G37" s="5"/>
      <c r="H37" s="6"/>
      <c r="I37" s="6"/>
      <c r="J37" s="6"/>
      <c r="K37" s="6"/>
      <c r="L37" s="6">
        <f t="shared" si="3"/>
        <v>0</v>
      </c>
      <c r="P37" s="19"/>
      <c r="Q37" s="20"/>
    </row>
    <row r="38" spans="1:17" hidden="1" outlineLevel="2" x14ac:dyDescent="0.45">
      <c r="C38" s="4">
        <f t="shared" si="4"/>
        <v>20</v>
      </c>
      <c r="D38" s="5"/>
      <c r="E38" s="6"/>
      <c r="F38" s="5"/>
      <c r="G38" s="5"/>
      <c r="H38" s="6"/>
      <c r="I38" s="6"/>
      <c r="J38" s="6"/>
      <c r="K38" s="6"/>
      <c r="L38" s="6">
        <f t="shared" si="3"/>
        <v>0</v>
      </c>
      <c r="P38" s="19"/>
      <c r="Q38" s="20"/>
    </row>
    <row r="39" spans="1:17" collapsed="1" x14ac:dyDescent="0.45">
      <c r="A39" s="36" t="s">
        <v>42</v>
      </c>
      <c r="C39" s="21" t="s">
        <v>43</v>
      </c>
      <c r="D39" s="22">
        <f>SUM(D19:D38)</f>
        <v>0</v>
      </c>
      <c r="E39" s="22">
        <f t="shared" ref="E39:K39" si="5">SUM(E19:E38)</f>
        <v>100000</v>
      </c>
      <c r="F39" s="22">
        <f t="shared" si="5"/>
        <v>5931357.724071404</v>
      </c>
      <c r="G39" s="22">
        <f t="shared" si="5"/>
        <v>35000</v>
      </c>
      <c r="H39" s="22">
        <f t="shared" si="5"/>
        <v>100000</v>
      </c>
      <c r="I39" s="22">
        <f t="shared" si="5"/>
        <v>100000</v>
      </c>
      <c r="J39" s="22">
        <f t="shared" si="5"/>
        <v>150000</v>
      </c>
      <c r="K39" s="22">
        <f t="shared" si="5"/>
        <v>90000</v>
      </c>
      <c r="L39" s="22">
        <f>SUM(L18:L38)</f>
        <v>6556357.724071404</v>
      </c>
    </row>
    <row r="40" spans="1:17" x14ac:dyDescent="0.45">
      <c r="K40" s="137" t="s">
        <v>44</v>
      </c>
      <c r="L40" s="138">
        <f>AVERAGE(L18:L28)</f>
        <v>596032.52037012763</v>
      </c>
    </row>
    <row r="42" spans="1:17" x14ac:dyDescent="0.45">
      <c r="E42" s="43"/>
      <c r="F42" s="44"/>
    </row>
    <row r="44" spans="1:17" x14ac:dyDescent="0.45">
      <c r="D44" s="45"/>
      <c r="E44" s="46"/>
    </row>
    <row r="46" spans="1:17" x14ac:dyDescent="0.45">
      <c r="C46" s="47"/>
    </row>
    <row r="63" ht="65.5" customHeight="1" x14ac:dyDescent="0.45"/>
    <row r="69" spans="3:8" x14ac:dyDescent="0.45">
      <c r="C69" s="48"/>
    </row>
    <row r="72" spans="3:8" x14ac:dyDescent="0.45">
      <c r="C72" s="49"/>
      <c r="D72" s="49"/>
      <c r="E72" s="50"/>
      <c r="F72" s="50"/>
      <c r="G72" s="50"/>
      <c r="H72" s="50"/>
    </row>
    <row r="75" spans="3:8" x14ac:dyDescent="0.45">
      <c r="C75" s="44"/>
    </row>
  </sheetData>
  <mergeCells count="3">
    <mergeCell ref="C2:J2"/>
    <mergeCell ref="K3:O3"/>
    <mergeCell ref="E3:J3"/>
  </mergeCells>
  <dataValidations count="1">
    <dataValidation type="list" allowBlank="1" showInputMessage="1" showErrorMessage="1" sqref="D42" xr:uid="{08718DF6-57E3-4402-8AAD-04066EDF8A19}">
      <formula1>$D$78:$D$97</formula1>
    </dataValidation>
  </dataValidations>
  <hyperlinks>
    <hyperlink ref="F1" location="Instructions!A1" display="Return to Instructions" xr:uid="{3899F5A0-7ACE-4B62-BBAA-EFA3AD73C160}"/>
  </hyperlinks>
  <pageMargins left="0.7" right="0.7" top="0.75" bottom="0.75" header="0.3" footer="0.3"/>
  <pageSetup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153D919-ADD4-44C5-BE94-50FBA7CFCF54}">
          <x14:formula1>
            <xm:f>lists!$B$2:$B$41</xm:f>
          </x14:formula1>
          <xm:sqref>C8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1942D-3B9D-4440-B201-59894370BD0B}">
  <sheetPr>
    <tabColor theme="4" tint="0.79998168889431442"/>
  </sheetPr>
  <dimension ref="A1:K27"/>
  <sheetViews>
    <sheetView showGridLines="0" workbookViewId="0"/>
  </sheetViews>
  <sheetFormatPr defaultRowHeight="14.5" x14ac:dyDescent="0.35"/>
  <cols>
    <col min="1" max="1" width="10.81640625" customWidth="1"/>
    <col min="2" max="2" width="18.81640625" customWidth="1"/>
    <col min="3" max="3" width="14.453125" customWidth="1"/>
    <col min="4" max="4" width="21.81640625" customWidth="1"/>
    <col min="5" max="5" width="19.81640625" customWidth="1"/>
    <col min="8" max="8" width="11.1796875" customWidth="1"/>
    <col min="11" max="11" width="11.453125" customWidth="1"/>
  </cols>
  <sheetData>
    <row r="1" spans="1:11" ht="20" thickBot="1" x14ac:dyDescent="0.5">
      <c r="A1" s="148" t="s">
        <v>45</v>
      </c>
    </row>
    <row r="2" spans="1:11" ht="15" thickTop="1" x14ac:dyDescent="0.35">
      <c r="B2" s="17"/>
    </row>
    <row r="4" spans="1:11" ht="38.5" customHeight="1" x14ac:dyDescent="0.35">
      <c r="B4" s="15" t="s">
        <v>46</v>
      </c>
      <c r="C4" s="15" t="s">
        <v>47</v>
      </c>
      <c r="D4" s="15" t="s">
        <v>48</v>
      </c>
    </row>
    <row r="5" spans="1:11" x14ac:dyDescent="0.35">
      <c r="B5" s="8" t="s">
        <v>49</v>
      </c>
      <c r="C5" s="8" t="s">
        <v>50</v>
      </c>
      <c r="D5" s="8">
        <v>3.0000000000000001E-3</v>
      </c>
    </row>
    <row r="6" spans="1:11" x14ac:dyDescent="0.35">
      <c r="B6" s="8" t="s">
        <v>51</v>
      </c>
      <c r="C6" s="8" t="s">
        <v>52</v>
      </c>
      <c r="D6" s="8">
        <v>4.7E-2</v>
      </c>
    </row>
    <row r="7" spans="1:11" x14ac:dyDescent="0.35">
      <c r="B7" s="8" t="s">
        <v>53</v>
      </c>
      <c r="C7" s="8" t="s">
        <v>54</v>
      </c>
      <c r="D7" s="8">
        <v>0.105</v>
      </c>
    </row>
    <row r="8" spans="1:11" x14ac:dyDescent="0.35">
      <c r="B8" s="8" t="s">
        <v>55</v>
      </c>
      <c r="C8" s="8" t="s">
        <v>56</v>
      </c>
      <c r="D8" s="8">
        <v>0.26600000000000001</v>
      </c>
    </row>
    <row r="9" spans="1:11" x14ac:dyDescent="0.35">
      <c r="B9" s="8" t="s">
        <v>57</v>
      </c>
      <c r="C9" s="8" t="s">
        <v>58</v>
      </c>
      <c r="D9" s="8">
        <v>0.59299999999999997</v>
      </c>
    </row>
    <row r="10" spans="1:11" x14ac:dyDescent="0.35">
      <c r="B10" s="8" t="s">
        <v>59</v>
      </c>
      <c r="C10" s="8" t="s">
        <v>60</v>
      </c>
      <c r="D10" s="8">
        <v>1</v>
      </c>
    </row>
    <row r="11" spans="1:11" x14ac:dyDescent="0.35">
      <c r="B11" s="24"/>
      <c r="C11" s="24"/>
      <c r="D11" s="24"/>
    </row>
    <row r="12" spans="1:11" x14ac:dyDescent="0.35">
      <c r="C12" s="25" t="s">
        <v>61</v>
      </c>
      <c r="D12" s="132">
        <v>11600000</v>
      </c>
    </row>
    <row r="13" spans="1:11" x14ac:dyDescent="0.35">
      <c r="B13" t="s">
        <v>62</v>
      </c>
    </row>
    <row r="14" spans="1:11" ht="18" customHeight="1" x14ac:dyDescent="0.35">
      <c r="B14" s="8"/>
      <c r="C14" s="9" t="s">
        <v>63</v>
      </c>
      <c r="D14" s="10" t="s">
        <v>64</v>
      </c>
      <c r="E14" s="10" t="s">
        <v>65</v>
      </c>
      <c r="K14" s="17" t="s">
        <v>66</v>
      </c>
    </row>
    <row r="15" spans="1:11" x14ac:dyDescent="0.35">
      <c r="B15" s="8" t="s">
        <v>67</v>
      </c>
      <c r="C15" s="51"/>
      <c r="D15" s="11" t="s">
        <v>68</v>
      </c>
      <c r="E15" s="12">
        <f>C15*K15</f>
        <v>0</v>
      </c>
      <c r="K15" s="17">
        <v>11.6</v>
      </c>
    </row>
    <row r="16" spans="1:11" x14ac:dyDescent="0.35">
      <c r="B16" s="8" t="s">
        <v>69</v>
      </c>
      <c r="C16" s="51"/>
      <c r="D16" s="11" t="str">
        <f>CONCATENATE(D15," x 26.6% = ",TEXT(K16,"$0.00"))</f>
        <v>$11.6M  x 26.6% = $6.88</v>
      </c>
      <c r="E16" s="12">
        <f t="shared" ref="E16:E19" si="0">C16*K16</f>
        <v>0</v>
      </c>
      <c r="K16" s="17">
        <f>$K$15*D9</f>
        <v>6.8787999999999991</v>
      </c>
    </row>
    <row r="17" spans="2:11" x14ac:dyDescent="0.35">
      <c r="B17" s="8" t="s">
        <v>70</v>
      </c>
      <c r="C17" s="51"/>
      <c r="D17" s="11" t="str">
        <f>CONCATENATE(D15," x 26.6% = ",TEXT(K17,"$0.00"))</f>
        <v>$11.6M  x 26.6% = $3.09</v>
      </c>
      <c r="E17" s="12">
        <f>C17*K17</f>
        <v>0</v>
      </c>
      <c r="K17" s="17">
        <f>$K$15*D8</f>
        <v>3.0855999999999999</v>
      </c>
    </row>
    <row r="18" spans="2:11" x14ac:dyDescent="0.35">
      <c r="B18" s="8" t="s">
        <v>71</v>
      </c>
      <c r="C18" s="51"/>
      <c r="D18" s="11" t="str">
        <f>CONCATENATE(D15," x 4.7% = ",TEXT(K18,"$0.00"))</f>
        <v>$11.6M  x 4.7% = $0.55</v>
      </c>
      <c r="E18" s="12">
        <f>C18*K18</f>
        <v>0</v>
      </c>
      <c r="K18" s="17">
        <f>$K$15*D6</f>
        <v>0.54520000000000002</v>
      </c>
    </row>
    <row r="19" spans="2:11" x14ac:dyDescent="0.35">
      <c r="B19" s="8" t="s">
        <v>72</v>
      </c>
      <c r="C19" s="51"/>
      <c r="D19" s="11" t="str">
        <f>CONCATENATE(D15," x 4.7% = ",TEXT(K19,"$0.00"))</f>
        <v>$11.6M  x 4.7% = $0.03</v>
      </c>
      <c r="E19" s="12">
        <f t="shared" si="0"/>
        <v>0</v>
      </c>
      <c r="K19" s="17">
        <f>$K$15*D5</f>
        <v>3.4799999999999998E-2</v>
      </c>
    </row>
    <row r="20" spans="2:11" ht="18.649999999999999" customHeight="1" x14ac:dyDescent="0.35">
      <c r="B20" s="162" t="s">
        <v>73</v>
      </c>
      <c r="C20" s="163"/>
      <c r="D20" s="164"/>
      <c r="E20" s="133"/>
      <c r="F20" s="105" t="s">
        <v>74</v>
      </c>
    </row>
    <row r="21" spans="2:11" x14ac:dyDescent="0.35">
      <c r="B21" s="8" t="s">
        <v>75</v>
      </c>
      <c r="C21" s="8"/>
      <c r="D21" s="8"/>
      <c r="E21" s="13">
        <f>SUM(E15:E20)</f>
        <v>0</v>
      </c>
    </row>
    <row r="23" spans="2:11" x14ac:dyDescent="0.35">
      <c r="D23" s="25" t="e">
        <f>CONCATENATE("preferred option security measures costs annualized and discounted at ",TEXT(#REF!,".0%"))</f>
        <v>#REF!</v>
      </c>
      <c r="E23" s="130">
        <f>'Security Measure Costs'!L40</f>
        <v>596032.52037012763</v>
      </c>
    </row>
    <row r="25" spans="2:11" ht="58" x14ac:dyDescent="0.35">
      <c r="B25" s="14" t="s">
        <v>76</v>
      </c>
      <c r="C25" s="29" t="s">
        <v>77</v>
      </c>
      <c r="D25" s="15" t="s">
        <v>78</v>
      </c>
      <c r="E25" s="15" t="s">
        <v>79</v>
      </c>
    </row>
    <row r="26" spans="2:11" x14ac:dyDescent="0.35">
      <c r="B26" s="8"/>
      <c r="C26" s="28" t="s">
        <v>80</v>
      </c>
      <c r="D26" s="28" t="s">
        <v>81</v>
      </c>
      <c r="E26" s="28" t="s">
        <v>82</v>
      </c>
    </row>
    <row r="27" spans="2:11" x14ac:dyDescent="0.35">
      <c r="B27" s="8" t="s">
        <v>83</v>
      </c>
      <c r="C27" s="12">
        <f>E21</f>
        <v>0</v>
      </c>
      <c r="D27" s="12">
        <f>E23/1000000</f>
        <v>0.59603252037012766</v>
      </c>
      <c r="E27" s="11" t="str">
        <f>CONCATENATE("Once every ",TEXT(C27/D27,"0")," years")</f>
        <v>Once every 0 years</v>
      </c>
    </row>
  </sheetData>
  <mergeCells count="1">
    <mergeCell ref="B20:D20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50A22-466C-4ADA-A605-A518F27B886F}">
  <sheetPr>
    <tabColor theme="9" tint="0.79998168889431442"/>
  </sheetPr>
  <dimension ref="A1:Q75"/>
  <sheetViews>
    <sheetView showGridLines="0" workbookViewId="0"/>
  </sheetViews>
  <sheetFormatPr defaultColWidth="8.81640625" defaultRowHeight="12.5" outlineLevelRow="2" x14ac:dyDescent="0.25"/>
  <cols>
    <col min="1" max="1" width="4.1796875" style="67" customWidth="1"/>
    <col min="2" max="2" width="35" style="67" customWidth="1"/>
    <col min="3" max="3" width="10.1796875" style="67" customWidth="1"/>
    <col min="4" max="4" width="8.54296875" style="67" customWidth="1"/>
    <col min="5" max="5" width="11.81640625" style="67" customWidth="1"/>
    <col min="6" max="6" width="12.453125" style="67" customWidth="1"/>
    <col min="7" max="7" width="12.54296875" style="67" customWidth="1"/>
    <col min="8" max="8" width="10.54296875" style="67" customWidth="1"/>
    <col min="9" max="9" width="12.453125" style="67" customWidth="1"/>
    <col min="10" max="10" width="10.1796875" style="67" customWidth="1"/>
    <col min="11" max="11" width="12.453125" style="67" customWidth="1"/>
    <col min="12" max="12" width="14.54296875" style="67" customWidth="1"/>
    <col min="13" max="13" width="18.453125" style="67" customWidth="1"/>
    <col min="14" max="14" width="12.453125" style="67" customWidth="1"/>
    <col min="15" max="15" width="8.81640625" style="67"/>
    <col min="16" max="16" width="58.453125" style="67" customWidth="1"/>
    <col min="17" max="17" width="23.54296875" style="67" customWidth="1"/>
    <col min="18" max="18" width="13.453125" style="67" customWidth="1"/>
    <col min="19" max="16384" width="8.81640625" style="67"/>
  </cols>
  <sheetData>
    <row r="1" spans="1:15" ht="20" thickBot="1" x14ac:dyDescent="0.5">
      <c r="A1" s="148" t="s">
        <v>84</v>
      </c>
      <c r="D1" s="68" t="s">
        <v>17</v>
      </c>
      <c r="E1" s="68"/>
      <c r="F1" s="147" t="s">
        <v>18</v>
      </c>
    </row>
    <row r="2" spans="1:15" ht="13.5" thickTop="1" x14ac:dyDescent="0.3">
      <c r="B2" s="69" t="s">
        <v>19</v>
      </c>
      <c r="C2" s="165" t="s">
        <v>85</v>
      </c>
      <c r="D2" s="166"/>
      <c r="E2" s="166"/>
      <c r="F2" s="166"/>
      <c r="G2" s="166"/>
      <c r="H2" s="166"/>
      <c r="I2" s="166"/>
      <c r="J2" s="167"/>
      <c r="K2" s="70"/>
      <c r="L2" s="70"/>
      <c r="M2" s="70"/>
      <c r="N2" s="70"/>
      <c r="O2" s="71"/>
    </row>
    <row r="3" spans="1:15" ht="45" customHeight="1" x14ac:dyDescent="0.25">
      <c r="B3" s="53" t="s">
        <v>86</v>
      </c>
      <c r="C3" s="54" t="s">
        <v>22</v>
      </c>
      <c r="D3" s="54" t="s">
        <v>23</v>
      </c>
      <c r="E3" s="170" t="s">
        <v>87</v>
      </c>
      <c r="F3" s="170"/>
      <c r="G3" s="170"/>
      <c r="H3" s="170"/>
      <c r="I3" s="170"/>
      <c r="J3" s="171"/>
      <c r="K3" s="168" t="s">
        <v>25</v>
      </c>
      <c r="L3" s="168"/>
      <c r="M3" s="168"/>
      <c r="N3" s="168"/>
      <c r="O3" s="169"/>
    </row>
    <row r="4" spans="1:15" x14ac:dyDescent="0.25">
      <c r="B4" s="55" t="s">
        <v>26</v>
      </c>
      <c r="C4" s="56">
        <v>50000</v>
      </c>
      <c r="D4" s="72" t="s">
        <v>27</v>
      </c>
      <c r="E4" s="73" t="s">
        <v>88</v>
      </c>
      <c r="F4" s="74"/>
      <c r="G4" s="74"/>
      <c r="H4" s="74"/>
      <c r="I4" s="74"/>
      <c r="J4" s="75"/>
      <c r="K4" s="76"/>
      <c r="L4" s="77"/>
      <c r="M4" s="77"/>
      <c r="N4" s="77"/>
      <c r="O4" s="78"/>
    </row>
    <row r="5" spans="1:15" x14ac:dyDescent="0.25">
      <c r="B5" s="57" t="s">
        <v>28</v>
      </c>
      <c r="C5" s="58">
        <v>100000</v>
      </c>
      <c r="D5" s="72" t="s">
        <v>27</v>
      </c>
      <c r="E5" s="73" t="s">
        <v>89</v>
      </c>
      <c r="F5" s="74"/>
      <c r="G5" s="74"/>
      <c r="H5" s="74"/>
      <c r="I5" s="74"/>
      <c r="J5" s="75"/>
      <c r="K5" s="76"/>
      <c r="L5" s="77"/>
      <c r="M5" s="77"/>
      <c r="N5" s="77"/>
      <c r="O5" s="78"/>
    </row>
    <row r="6" spans="1:15" x14ac:dyDescent="0.25">
      <c r="B6" s="57" t="s">
        <v>30</v>
      </c>
      <c r="C6" s="58">
        <v>450000</v>
      </c>
      <c r="D6" s="72" t="s">
        <v>27</v>
      </c>
      <c r="E6" s="73" t="s">
        <v>90</v>
      </c>
      <c r="F6" s="74"/>
      <c r="G6" s="74"/>
      <c r="H6" s="74"/>
      <c r="I6" s="74"/>
      <c r="J6" s="75"/>
      <c r="K6" s="76"/>
      <c r="L6" s="77"/>
      <c r="M6" s="77"/>
      <c r="N6" s="77"/>
      <c r="O6" s="78"/>
    </row>
    <row r="7" spans="1:15" x14ac:dyDescent="0.25">
      <c r="B7" s="57" t="s">
        <v>91</v>
      </c>
      <c r="C7" s="59">
        <v>0.06</v>
      </c>
      <c r="D7" s="72" t="s">
        <v>27</v>
      </c>
      <c r="E7" s="73" t="s">
        <v>92</v>
      </c>
      <c r="F7" s="74"/>
      <c r="G7" s="74"/>
      <c r="H7" s="74"/>
      <c r="I7" s="74"/>
      <c r="J7" s="75"/>
      <c r="K7" s="76"/>
      <c r="L7" s="77"/>
      <c r="M7" s="77"/>
      <c r="N7" s="77"/>
      <c r="O7" s="78"/>
    </row>
    <row r="8" spans="1:15" x14ac:dyDescent="0.25">
      <c r="B8" s="57" t="s">
        <v>34</v>
      </c>
      <c r="C8" s="58">
        <v>15000</v>
      </c>
      <c r="D8" s="79">
        <v>10</v>
      </c>
      <c r="E8" s="73" t="s">
        <v>93</v>
      </c>
      <c r="F8" s="74"/>
      <c r="G8" s="74"/>
      <c r="H8" s="74"/>
      <c r="I8" s="74"/>
      <c r="J8" s="75"/>
      <c r="K8" s="76"/>
      <c r="L8" s="77"/>
      <c r="M8" s="77"/>
      <c r="N8" s="77"/>
      <c r="O8" s="78"/>
    </row>
    <row r="9" spans="1:15" x14ac:dyDescent="0.25">
      <c r="B9" s="57" t="s">
        <v>35</v>
      </c>
      <c r="C9" s="58">
        <v>10000</v>
      </c>
      <c r="D9" s="79">
        <v>5</v>
      </c>
      <c r="E9" s="73" t="s">
        <v>94</v>
      </c>
      <c r="F9" s="74"/>
      <c r="G9" s="74"/>
      <c r="H9" s="74"/>
      <c r="I9" s="74"/>
      <c r="J9" s="75"/>
      <c r="K9" s="76"/>
      <c r="L9" s="77"/>
      <c r="M9" s="77"/>
      <c r="N9" s="77"/>
      <c r="O9" s="78"/>
    </row>
    <row r="10" spans="1:15" x14ac:dyDescent="0.25">
      <c r="B10" s="57" t="s">
        <v>95</v>
      </c>
      <c r="C10" s="58">
        <f>C9</f>
        <v>10000</v>
      </c>
      <c r="D10" s="79">
        <v>5</v>
      </c>
      <c r="E10" s="73" t="s">
        <v>96</v>
      </c>
      <c r="F10" s="74"/>
      <c r="G10" s="74"/>
      <c r="H10" s="74"/>
      <c r="I10" s="74"/>
      <c r="J10" s="75"/>
      <c r="K10" s="76"/>
      <c r="L10" s="77"/>
      <c r="M10" s="77"/>
      <c r="N10" s="77"/>
      <c r="O10" s="78"/>
    </row>
    <row r="11" spans="1:15" x14ac:dyDescent="0.25">
      <c r="B11" s="57" t="s">
        <v>37</v>
      </c>
      <c r="C11" s="58">
        <v>100000</v>
      </c>
      <c r="D11" s="79">
        <v>10</v>
      </c>
      <c r="E11" s="73" t="s">
        <v>97</v>
      </c>
      <c r="F11" s="74"/>
      <c r="G11" s="74"/>
      <c r="H11" s="74"/>
      <c r="I11" s="74"/>
      <c r="J11" s="75"/>
      <c r="K11" s="76"/>
      <c r="L11" s="77"/>
      <c r="M11" s="77"/>
      <c r="N11" s="77"/>
      <c r="O11" s="78"/>
    </row>
    <row r="12" spans="1:15" ht="15" customHeight="1" x14ac:dyDescent="0.25">
      <c r="B12" s="57" t="s">
        <v>29</v>
      </c>
      <c r="C12" s="58">
        <v>50000</v>
      </c>
      <c r="D12" s="79">
        <v>5</v>
      </c>
      <c r="E12" s="73" t="s">
        <v>98</v>
      </c>
      <c r="F12" s="74"/>
      <c r="G12" s="74"/>
      <c r="H12" s="74"/>
      <c r="I12" s="74"/>
      <c r="J12" s="75"/>
      <c r="K12" s="76"/>
      <c r="L12" s="77"/>
      <c r="M12" s="77"/>
      <c r="N12" s="77"/>
      <c r="O12" s="78"/>
    </row>
    <row r="13" spans="1:15" x14ac:dyDescent="0.25">
      <c r="B13" s="57" t="s">
        <v>33</v>
      </c>
      <c r="C13" s="58">
        <v>150000</v>
      </c>
      <c r="D13" s="79">
        <v>10</v>
      </c>
      <c r="E13" s="73" t="s">
        <v>99</v>
      </c>
      <c r="F13" s="74"/>
      <c r="G13" s="74"/>
      <c r="H13" s="74"/>
      <c r="I13" s="74"/>
      <c r="J13" s="75"/>
      <c r="K13" s="76"/>
      <c r="L13" s="77"/>
      <c r="M13" s="77"/>
      <c r="N13" s="77"/>
      <c r="O13" s="78"/>
    </row>
    <row r="14" spans="1:15" ht="13" thickBot="1" x14ac:dyDescent="0.3">
      <c r="B14" s="60" t="s">
        <v>38</v>
      </c>
      <c r="C14" s="61">
        <v>10000</v>
      </c>
      <c r="D14" s="80" t="s">
        <v>27</v>
      </c>
      <c r="E14" s="81"/>
      <c r="F14" s="82"/>
      <c r="G14" s="82"/>
      <c r="H14" s="82"/>
      <c r="I14" s="82"/>
      <c r="J14" s="83"/>
      <c r="K14" s="76"/>
      <c r="L14" s="77"/>
      <c r="M14" s="77"/>
      <c r="N14" s="77"/>
      <c r="O14" s="78"/>
    </row>
    <row r="15" spans="1:15" ht="13" thickBot="1" x14ac:dyDescent="0.3"/>
    <row r="16" spans="1:15" x14ac:dyDescent="0.25">
      <c r="C16" s="95" t="s">
        <v>100</v>
      </c>
      <c r="D16" s="96"/>
      <c r="E16" s="96"/>
      <c r="F16" s="96"/>
      <c r="G16" s="96"/>
      <c r="H16" s="96"/>
      <c r="I16" s="96"/>
      <c r="J16" s="96"/>
      <c r="K16" s="96"/>
      <c r="L16" s="97"/>
    </row>
    <row r="17" spans="3:17" ht="50" x14ac:dyDescent="0.25">
      <c r="C17" s="98" t="s">
        <v>40</v>
      </c>
      <c r="D17" s="84" t="str">
        <f>CONCATENATE(B4)</f>
        <v>Design &amp; Architecture</v>
      </c>
      <c r="E17" s="84" t="str">
        <f>CONCATENATE(B5)</f>
        <v>Installation</v>
      </c>
      <c r="F17" s="84" t="str">
        <f>CONCATENATE(B6)</f>
        <v>Guards</v>
      </c>
      <c r="G17" s="84" t="str">
        <f>CONCATENATE(B8, "",B9)</f>
        <v>Visitor seats Workstations</v>
      </c>
      <c r="H17" s="84" t="str">
        <f>CONCATENATE(B11)</f>
        <v>Ballistic Guard Reception Desk</v>
      </c>
      <c r="I17" s="84" t="str">
        <f>CONCATENATE(B12)</f>
        <v>Ballistic Equipment</v>
      </c>
      <c r="J17" s="84" t="str">
        <f>CONCATENATE(B13)</f>
        <v>X-Ray/ magneto-meter</v>
      </c>
      <c r="K17" s="84" t="str">
        <f>CONCATENATE(B14)</f>
        <v>Preventative Maintenance</v>
      </c>
      <c r="L17" s="99" t="s">
        <v>41</v>
      </c>
    </row>
    <row r="18" spans="3:17" x14ac:dyDescent="0.25">
      <c r="C18" s="98">
        <v>0</v>
      </c>
      <c r="D18" s="85">
        <f>$C$4</f>
        <v>50000</v>
      </c>
      <c r="E18" s="86">
        <v>0</v>
      </c>
      <c r="F18" s="86">
        <v>0</v>
      </c>
      <c r="G18" s="86">
        <v>0</v>
      </c>
      <c r="H18" s="86">
        <v>0</v>
      </c>
      <c r="I18" s="86">
        <v>0</v>
      </c>
      <c r="J18" s="86">
        <v>0</v>
      </c>
      <c r="K18" s="86">
        <v>0</v>
      </c>
      <c r="L18" s="100">
        <f t="shared" ref="L18:L28" si="0">SUM(D18:K18)</f>
        <v>50000</v>
      </c>
    </row>
    <row r="19" spans="3:17" x14ac:dyDescent="0.25">
      <c r="C19" s="101">
        <v>1</v>
      </c>
      <c r="D19" s="63">
        <v>0</v>
      </c>
      <c r="E19" s="63">
        <f>$C$5</f>
        <v>100000</v>
      </c>
      <c r="F19" s="63">
        <f>$C$6</f>
        <v>450000</v>
      </c>
      <c r="G19" s="63">
        <f>$C$9+$C$8</f>
        <v>25000</v>
      </c>
      <c r="H19" s="63">
        <f>$C$11</f>
        <v>100000</v>
      </c>
      <c r="I19" s="63">
        <f>$C$12</f>
        <v>50000</v>
      </c>
      <c r="J19" s="63">
        <f>$C$13</f>
        <v>150000</v>
      </c>
      <c r="K19" s="63">
        <v>0</v>
      </c>
      <c r="L19" s="100">
        <f t="shared" si="0"/>
        <v>875000</v>
      </c>
    </row>
    <row r="20" spans="3:17" x14ac:dyDescent="0.25">
      <c r="C20" s="101">
        <v>2</v>
      </c>
      <c r="D20" s="63">
        <v>0</v>
      </c>
      <c r="E20" s="62">
        <v>0</v>
      </c>
      <c r="F20" s="63">
        <f t="shared" ref="F20:F28" si="1">F19*(1+$C$7)</f>
        <v>477000</v>
      </c>
      <c r="G20" s="63">
        <v>0</v>
      </c>
      <c r="H20" s="62">
        <v>0</v>
      </c>
      <c r="I20" s="62">
        <v>0</v>
      </c>
      <c r="J20" s="62">
        <v>0</v>
      </c>
      <c r="K20" s="62">
        <f t="shared" ref="K20:K28" si="2">$C$14</f>
        <v>10000</v>
      </c>
      <c r="L20" s="100">
        <f t="shared" si="0"/>
        <v>487000</v>
      </c>
    </row>
    <row r="21" spans="3:17" x14ac:dyDescent="0.25">
      <c r="C21" s="101">
        <v>3</v>
      </c>
      <c r="D21" s="63">
        <v>0</v>
      </c>
      <c r="E21" s="62">
        <v>0</v>
      </c>
      <c r="F21" s="63">
        <f t="shared" si="1"/>
        <v>505620</v>
      </c>
      <c r="G21" s="63">
        <v>0</v>
      </c>
      <c r="H21" s="62">
        <v>0</v>
      </c>
      <c r="I21" s="62">
        <v>0</v>
      </c>
      <c r="J21" s="62">
        <v>0</v>
      </c>
      <c r="K21" s="62">
        <f t="shared" si="2"/>
        <v>10000</v>
      </c>
      <c r="L21" s="100">
        <f t="shared" si="0"/>
        <v>515620</v>
      </c>
    </row>
    <row r="22" spans="3:17" x14ac:dyDescent="0.25">
      <c r="C22" s="101">
        <v>4</v>
      </c>
      <c r="D22" s="63">
        <v>0</v>
      </c>
      <c r="E22" s="62">
        <v>0</v>
      </c>
      <c r="F22" s="63">
        <f t="shared" si="1"/>
        <v>535957.20000000007</v>
      </c>
      <c r="G22" s="63">
        <v>0</v>
      </c>
      <c r="H22" s="62">
        <v>0</v>
      </c>
      <c r="I22" s="62">
        <v>0</v>
      </c>
      <c r="J22" s="62">
        <v>0</v>
      </c>
      <c r="K22" s="62">
        <f t="shared" si="2"/>
        <v>10000</v>
      </c>
      <c r="L22" s="100">
        <f t="shared" si="0"/>
        <v>545957.20000000007</v>
      </c>
    </row>
    <row r="23" spans="3:17" x14ac:dyDescent="0.25">
      <c r="C23" s="101">
        <v>5</v>
      </c>
      <c r="D23" s="63">
        <v>0</v>
      </c>
      <c r="E23" s="62">
        <v>0</v>
      </c>
      <c r="F23" s="63">
        <f t="shared" si="1"/>
        <v>568114.6320000001</v>
      </c>
      <c r="G23" s="63">
        <v>0</v>
      </c>
      <c r="H23" s="62">
        <v>0</v>
      </c>
      <c r="I23" s="62">
        <v>0</v>
      </c>
      <c r="J23" s="62">
        <v>0</v>
      </c>
      <c r="K23" s="62">
        <f t="shared" si="2"/>
        <v>10000</v>
      </c>
      <c r="L23" s="100">
        <f t="shared" si="0"/>
        <v>578114.6320000001</v>
      </c>
    </row>
    <row r="24" spans="3:17" x14ac:dyDescent="0.25">
      <c r="C24" s="101">
        <v>6</v>
      </c>
      <c r="D24" s="63">
        <v>0</v>
      </c>
      <c r="E24" s="62">
        <v>0</v>
      </c>
      <c r="F24" s="63">
        <f t="shared" si="1"/>
        <v>602201.5099200001</v>
      </c>
      <c r="G24" s="63">
        <f>$C$10</f>
        <v>10000</v>
      </c>
      <c r="H24" s="62">
        <v>0</v>
      </c>
      <c r="I24" s="62">
        <f>C12</f>
        <v>50000</v>
      </c>
      <c r="J24" s="62">
        <v>0</v>
      </c>
      <c r="K24" s="62">
        <f t="shared" si="2"/>
        <v>10000</v>
      </c>
      <c r="L24" s="100">
        <f t="shared" si="0"/>
        <v>672201.5099200001</v>
      </c>
    </row>
    <row r="25" spans="3:17" x14ac:dyDescent="0.25">
      <c r="C25" s="101">
        <v>7</v>
      </c>
      <c r="D25" s="63">
        <v>0</v>
      </c>
      <c r="E25" s="62">
        <v>0</v>
      </c>
      <c r="F25" s="63">
        <f t="shared" si="1"/>
        <v>638333.60051520017</v>
      </c>
      <c r="G25" s="63">
        <v>0</v>
      </c>
      <c r="H25" s="62">
        <v>0</v>
      </c>
      <c r="I25" s="62">
        <v>0</v>
      </c>
      <c r="J25" s="62">
        <v>0</v>
      </c>
      <c r="K25" s="62">
        <f t="shared" si="2"/>
        <v>10000</v>
      </c>
      <c r="L25" s="100">
        <f t="shared" si="0"/>
        <v>648333.60051520017</v>
      </c>
    </row>
    <row r="26" spans="3:17" x14ac:dyDescent="0.25">
      <c r="C26" s="101">
        <v>8</v>
      </c>
      <c r="D26" s="63">
        <v>0</v>
      </c>
      <c r="E26" s="62">
        <v>0</v>
      </c>
      <c r="F26" s="63">
        <f t="shared" si="1"/>
        <v>676633.61654611223</v>
      </c>
      <c r="G26" s="63">
        <v>0</v>
      </c>
      <c r="H26" s="62">
        <v>0</v>
      </c>
      <c r="I26" s="62">
        <v>0</v>
      </c>
      <c r="J26" s="62">
        <v>0</v>
      </c>
      <c r="K26" s="62">
        <f t="shared" si="2"/>
        <v>10000</v>
      </c>
      <c r="L26" s="100">
        <f t="shared" si="0"/>
        <v>686633.61654611223</v>
      </c>
    </row>
    <row r="27" spans="3:17" ht="15.65" customHeight="1" x14ac:dyDescent="0.25">
      <c r="C27" s="101">
        <v>9</v>
      </c>
      <c r="D27" s="63">
        <v>0</v>
      </c>
      <c r="E27" s="62">
        <v>0</v>
      </c>
      <c r="F27" s="63">
        <f t="shared" si="1"/>
        <v>717231.63353887899</v>
      </c>
      <c r="G27" s="63">
        <v>0</v>
      </c>
      <c r="H27" s="62">
        <v>0</v>
      </c>
      <c r="I27" s="62">
        <v>0</v>
      </c>
      <c r="J27" s="62">
        <v>0</v>
      </c>
      <c r="K27" s="62">
        <f t="shared" si="2"/>
        <v>10000</v>
      </c>
      <c r="L27" s="100">
        <f t="shared" si="0"/>
        <v>727231.63353887899</v>
      </c>
    </row>
    <row r="28" spans="3:17" x14ac:dyDescent="0.25">
      <c r="C28" s="101">
        <v>10</v>
      </c>
      <c r="D28" s="63">
        <v>0</v>
      </c>
      <c r="E28" s="62">
        <v>0</v>
      </c>
      <c r="F28" s="63">
        <f t="shared" si="1"/>
        <v>760265.53155121172</v>
      </c>
      <c r="G28" s="63">
        <v>0</v>
      </c>
      <c r="H28" s="62">
        <v>0</v>
      </c>
      <c r="I28" s="62">
        <v>0</v>
      </c>
      <c r="J28" s="62">
        <v>0</v>
      </c>
      <c r="K28" s="62">
        <f t="shared" si="2"/>
        <v>10000</v>
      </c>
      <c r="L28" s="100">
        <f t="shared" si="0"/>
        <v>770265.53155121172</v>
      </c>
    </row>
    <row r="29" spans="3:17" hidden="1" outlineLevel="2" x14ac:dyDescent="0.25">
      <c r="C29" s="101">
        <f>C28+1</f>
        <v>11</v>
      </c>
      <c r="D29" s="63"/>
      <c r="E29" s="62"/>
      <c r="F29" s="63"/>
      <c r="G29" s="63"/>
      <c r="H29" s="62"/>
      <c r="I29" s="62"/>
      <c r="J29" s="62"/>
      <c r="K29" s="62"/>
      <c r="L29" s="100">
        <f t="shared" ref="L29:L38" si="3">SUM(D29:K29)</f>
        <v>0</v>
      </c>
      <c r="P29" s="64"/>
      <c r="Q29" s="65"/>
    </row>
    <row r="30" spans="3:17" hidden="1" outlineLevel="2" x14ac:dyDescent="0.25">
      <c r="C30" s="101">
        <f t="shared" ref="C30:C38" si="4">C29+1</f>
        <v>12</v>
      </c>
      <c r="D30" s="63"/>
      <c r="E30" s="62"/>
      <c r="F30" s="63"/>
      <c r="G30" s="63"/>
      <c r="H30" s="62"/>
      <c r="I30" s="62"/>
      <c r="J30" s="62"/>
      <c r="K30" s="62"/>
      <c r="L30" s="100">
        <f t="shared" si="3"/>
        <v>0</v>
      </c>
      <c r="P30" s="64" t="s">
        <v>101</v>
      </c>
      <c r="Q30" s="66">
        <f>COUNTIF(L18:L38,"&gt;0")</f>
        <v>11</v>
      </c>
    </row>
    <row r="31" spans="3:17" hidden="1" outlineLevel="2" x14ac:dyDescent="0.25">
      <c r="C31" s="101">
        <f t="shared" si="4"/>
        <v>13</v>
      </c>
      <c r="D31" s="63"/>
      <c r="E31" s="62"/>
      <c r="F31" s="63"/>
      <c r="G31" s="63"/>
      <c r="H31" s="62"/>
      <c r="I31" s="62"/>
      <c r="J31" s="62"/>
      <c r="K31" s="62"/>
      <c r="L31" s="100">
        <f t="shared" si="3"/>
        <v>0</v>
      </c>
      <c r="P31" s="64"/>
      <c r="Q31" s="65"/>
    </row>
    <row r="32" spans="3:17" hidden="1" outlineLevel="2" x14ac:dyDescent="0.25">
      <c r="C32" s="101">
        <f t="shared" si="4"/>
        <v>14</v>
      </c>
      <c r="D32" s="63"/>
      <c r="E32" s="62"/>
      <c r="F32" s="63"/>
      <c r="G32" s="63"/>
      <c r="H32" s="62"/>
      <c r="I32" s="62"/>
      <c r="J32" s="62"/>
      <c r="K32" s="62"/>
      <c r="L32" s="100">
        <f t="shared" si="3"/>
        <v>0</v>
      </c>
      <c r="P32" s="64"/>
      <c r="Q32" s="65"/>
    </row>
    <row r="33" spans="1:17" hidden="1" outlineLevel="2" x14ac:dyDescent="0.25">
      <c r="C33" s="101">
        <f t="shared" si="4"/>
        <v>15</v>
      </c>
      <c r="D33" s="63"/>
      <c r="E33" s="62"/>
      <c r="F33" s="63"/>
      <c r="G33" s="63"/>
      <c r="H33" s="62"/>
      <c r="I33" s="62"/>
      <c r="J33" s="62"/>
      <c r="K33" s="62"/>
      <c r="L33" s="100">
        <f t="shared" si="3"/>
        <v>0</v>
      </c>
      <c r="P33" s="64"/>
      <c r="Q33" s="65"/>
    </row>
    <row r="34" spans="1:17" hidden="1" outlineLevel="2" x14ac:dyDescent="0.25">
      <c r="C34" s="101">
        <f t="shared" si="4"/>
        <v>16</v>
      </c>
      <c r="D34" s="63"/>
      <c r="E34" s="62"/>
      <c r="F34" s="63"/>
      <c r="G34" s="63"/>
      <c r="H34" s="62"/>
      <c r="I34" s="62"/>
      <c r="J34" s="62"/>
      <c r="K34" s="62"/>
      <c r="L34" s="100">
        <f t="shared" si="3"/>
        <v>0</v>
      </c>
      <c r="P34" s="64"/>
      <c r="Q34" s="65"/>
    </row>
    <row r="35" spans="1:17" hidden="1" outlineLevel="2" x14ac:dyDescent="0.25">
      <c r="C35" s="101">
        <f t="shared" si="4"/>
        <v>17</v>
      </c>
      <c r="D35" s="63"/>
      <c r="E35" s="62"/>
      <c r="F35" s="63"/>
      <c r="G35" s="63"/>
      <c r="H35" s="62"/>
      <c r="I35" s="62"/>
      <c r="J35" s="62"/>
      <c r="K35" s="62"/>
      <c r="L35" s="100">
        <f t="shared" si="3"/>
        <v>0</v>
      </c>
      <c r="P35" s="64"/>
      <c r="Q35" s="65"/>
    </row>
    <row r="36" spans="1:17" hidden="1" outlineLevel="2" x14ac:dyDescent="0.25">
      <c r="C36" s="101">
        <f t="shared" si="4"/>
        <v>18</v>
      </c>
      <c r="D36" s="63"/>
      <c r="E36" s="62"/>
      <c r="F36" s="63"/>
      <c r="G36" s="63"/>
      <c r="H36" s="62"/>
      <c r="I36" s="62"/>
      <c r="J36" s="62"/>
      <c r="K36" s="62"/>
      <c r="L36" s="100">
        <f t="shared" si="3"/>
        <v>0</v>
      </c>
      <c r="P36" s="64"/>
      <c r="Q36" s="65"/>
    </row>
    <row r="37" spans="1:17" hidden="1" outlineLevel="2" x14ac:dyDescent="0.25">
      <c r="C37" s="101">
        <f t="shared" si="4"/>
        <v>19</v>
      </c>
      <c r="D37" s="63"/>
      <c r="E37" s="62"/>
      <c r="F37" s="63"/>
      <c r="G37" s="63"/>
      <c r="H37" s="62"/>
      <c r="I37" s="62"/>
      <c r="J37" s="62"/>
      <c r="K37" s="62"/>
      <c r="L37" s="100">
        <f t="shared" si="3"/>
        <v>0</v>
      </c>
      <c r="P37" s="64"/>
      <c r="Q37" s="65"/>
    </row>
    <row r="38" spans="1:17" hidden="1" outlineLevel="2" x14ac:dyDescent="0.25">
      <c r="C38" s="101">
        <f t="shared" si="4"/>
        <v>20</v>
      </c>
      <c r="D38" s="63"/>
      <c r="E38" s="62"/>
      <c r="F38" s="63"/>
      <c r="G38" s="63"/>
      <c r="H38" s="62"/>
      <c r="I38" s="62"/>
      <c r="J38" s="62"/>
      <c r="K38" s="62"/>
      <c r="L38" s="100">
        <f t="shared" si="3"/>
        <v>0</v>
      </c>
      <c r="P38" s="64"/>
      <c r="Q38" s="65"/>
    </row>
    <row r="39" spans="1:17" ht="13.5" collapsed="1" thickBot="1" x14ac:dyDescent="0.3">
      <c r="A39" s="67" t="s">
        <v>42</v>
      </c>
      <c r="C39" s="102" t="s">
        <v>43</v>
      </c>
      <c r="D39" s="103">
        <f>SUM(D19:D38)</f>
        <v>0</v>
      </c>
      <c r="E39" s="103">
        <f>SUM(E19:E34)</f>
        <v>100000</v>
      </c>
      <c r="F39" s="103">
        <f>SUM(F19:F28)</f>
        <v>5931357.724071404</v>
      </c>
      <c r="G39" s="103">
        <f t="shared" ref="G39:K39" si="5">SUM(G19:G28)</f>
        <v>35000</v>
      </c>
      <c r="H39" s="103">
        <f t="shared" si="5"/>
        <v>100000</v>
      </c>
      <c r="I39" s="103">
        <f t="shared" si="5"/>
        <v>100000</v>
      </c>
      <c r="J39" s="103">
        <f t="shared" si="5"/>
        <v>150000</v>
      </c>
      <c r="K39" s="103">
        <f t="shared" si="5"/>
        <v>90000</v>
      </c>
      <c r="L39" s="104">
        <f>SUM(L18:L28)</f>
        <v>6556357.724071404</v>
      </c>
      <c r="M39" s="136"/>
    </row>
    <row r="40" spans="1:17" x14ac:dyDescent="0.25">
      <c r="L40" s="135">
        <f>AVERAGE(L18:L28)</f>
        <v>596032.52037012763</v>
      </c>
    </row>
    <row r="42" spans="1:17" x14ac:dyDescent="0.25">
      <c r="E42" s="87"/>
      <c r="F42" s="88"/>
    </row>
    <row r="44" spans="1:17" x14ac:dyDescent="0.25">
      <c r="D44" s="89"/>
      <c r="E44" s="90"/>
    </row>
    <row r="46" spans="1:17" ht="13" x14ac:dyDescent="0.3">
      <c r="C46" s="91"/>
    </row>
    <row r="63" ht="65.5" customHeight="1" x14ac:dyDescent="0.25"/>
    <row r="69" spans="3:8" ht="13" x14ac:dyDescent="0.3">
      <c r="C69" s="92"/>
    </row>
    <row r="72" spans="3:8" x14ac:dyDescent="0.25">
      <c r="C72" s="93"/>
      <c r="D72" s="93"/>
      <c r="E72" s="94"/>
      <c r="F72" s="94"/>
      <c r="G72" s="94"/>
      <c r="H72" s="94"/>
    </row>
    <row r="75" spans="3:8" x14ac:dyDescent="0.25">
      <c r="C75" s="88"/>
    </row>
  </sheetData>
  <mergeCells count="3">
    <mergeCell ref="C2:J2"/>
    <mergeCell ref="K3:O3"/>
    <mergeCell ref="E3:J3"/>
  </mergeCells>
  <dataValidations count="1">
    <dataValidation type="list" allowBlank="1" showInputMessage="1" showErrorMessage="1" sqref="D42" xr:uid="{9B98B6E2-53D3-4BA3-9DF7-06C7288E9EE4}">
      <formula1>$D$78:$D$97</formula1>
    </dataValidation>
  </dataValidations>
  <hyperlinks>
    <hyperlink ref="F1" location="Instructions!A1" display="Return to Instructions" xr:uid="{3C518FF4-D8BC-4E2F-BFFD-C039629E48B8}"/>
  </hyperlink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5A539FB-CD5B-404C-97FE-27F314FE47E8}">
          <x14:formula1>
            <xm:f>lists!$B$2:$B$41</xm:f>
          </x14:formula1>
          <xm:sqref>C7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F0499-3B4A-48DC-80A3-71A2F6C2A378}">
  <sheetPr>
    <tabColor theme="9" tint="0.79998168889431442"/>
  </sheetPr>
  <dimension ref="A1:K23"/>
  <sheetViews>
    <sheetView showGridLines="0" workbookViewId="0"/>
  </sheetViews>
  <sheetFormatPr defaultColWidth="8.81640625" defaultRowHeight="12.5" x14ac:dyDescent="0.25"/>
  <cols>
    <col min="1" max="1" width="8.81640625" style="67"/>
    <col min="2" max="2" width="20.54296875" style="67" customWidth="1"/>
    <col min="3" max="3" width="17.54296875" style="67" customWidth="1"/>
    <col min="4" max="4" width="22.81640625" style="67" customWidth="1"/>
    <col min="5" max="5" width="19.81640625" style="67" customWidth="1"/>
    <col min="6" max="16384" width="8.81640625" style="67"/>
  </cols>
  <sheetData>
    <row r="1" spans="1:11" ht="20" thickBot="1" x14ac:dyDescent="0.5">
      <c r="A1" s="148" t="s">
        <v>102</v>
      </c>
    </row>
    <row r="2" spans="1:11" ht="13" thickTop="1" x14ac:dyDescent="0.25"/>
    <row r="3" spans="1:11" ht="13" x14ac:dyDescent="0.3">
      <c r="B3" s="91" t="s">
        <v>103</v>
      </c>
    </row>
    <row r="4" spans="1:11" ht="13" thickBot="1" x14ac:dyDescent="0.3"/>
    <row r="5" spans="1:11" ht="38.5" customHeight="1" x14ac:dyDescent="0.25">
      <c r="B5" s="106" t="s">
        <v>46</v>
      </c>
      <c r="C5" s="107" t="s">
        <v>47</v>
      </c>
      <c r="D5" s="108" t="s">
        <v>48</v>
      </c>
    </row>
    <row r="6" spans="1:11" x14ac:dyDescent="0.25">
      <c r="B6" s="109" t="s">
        <v>49</v>
      </c>
      <c r="C6" s="110" t="s">
        <v>50</v>
      </c>
      <c r="D6" s="111">
        <v>3.0000000000000001E-3</v>
      </c>
    </row>
    <row r="7" spans="1:11" x14ac:dyDescent="0.25">
      <c r="B7" s="109" t="s">
        <v>51</v>
      </c>
      <c r="C7" s="110" t="s">
        <v>52</v>
      </c>
      <c r="D7" s="111">
        <v>4.7E-2</v>
      </c>
    </row>
    <row r="8" spans="1:11" x14ac:dyDescent="0.25">
      <c r="B8" s="109" t="s">
        <v>53</v>
      </c>
      <c r="C8" s="110" t="s">
        <v>54</v>
      </c>
      <c r="D8" s="111">
        <v>0.105</v>
      </c>
    </row>
    <row r="9" spans="1:11" x14ac:dyDescent="0.25">
      <c r="B9" s="109" t="s">
        <v>55</v>
      </c>
      <c r="C9" s="110" t="s">
        <v>56</v>
      </c>
      <c r="D9" s="111">
        <v>0.26600000000000001</v>
      </c>
    </row>
    <row r="10" spans="1:11" x14ac:dyDescent="0.25">
      <c r="B10" s="109" t="s">
        <v>57</v>
      </c>
      <c r="C10" s="110" t="s">
        <v>58</v>
      </c>
      <c r="D10" s="111">
        <v>0.59299999999999997</v>
      </c>
    </row>
    <row r="11" spans="1:11" ht="13" thickBot="1" x14ac:dyDescent="0.3">
      <c r="B11" s="112" t="s">
        <v>59</v>
      </c>
      <c r="C11" s="113" t="s">
        <v>60</v>
      </c>
      <c r="D11" s="114">
        <v>1</v>
      </c>
    </row>
    <row r="12" spans="1:11" x14ac:dyDescent="0.25">
      <c r="B12" s="115"/>
      <c r="C12" s="115"/>
      <c r="D12" s="115"/>
    </row>
    <row r="13" spans="1:11" x14ac:dyDescent="0.25">
      <c r="C13" s="67" t="s">
        <v>61</v>
      </c>
      <c r="D13" s="116">
        <v>11600000</v>
      </c>
    </row>
    <row r="14" spans="1:11" ht="13" thickBot="1" x14ac:dyDescent="0.3"/>
    <row r="15" spans="1:11" ht="18" customHeight="1" x14ac:dyDescent="0.25">
      <c r="B15" s="117"/>
      <c r="C15" s="118" t="s">
        <v>63</v>
      </c>
      <c r="D15" s="119" t="s">
        <v>64</v>
      </c>
      <c r="E15" s="120" t="s">
        <v>65</v>
      </c>
      <c r="K15" s="67" t="s">
        <v>104</v>
      </c>
    </row>
    <row r="16" spans="1:11" x14ac:dyDescent="0.25">
      <c r="B16" s="109" t="s">
        <v>67</v>
      </c>
      <c r="C16" s="121">
        <v>3</v>
      </c>
      <c r="D16" s="122" t="s">
        <v>68</v>
      </c>
      <c r="E16" s="123">
        <f>C16*K16</f>
        <v>34.799999999999997</v>
      </c>
      <c r="K16" s="67">
        <v>11.6</v>
      </c>
    </row>
    <row r="17" spans="2:11" x14ac:dyDescent="0.25">
      <c r="B17" s="109" t="s">
        <v>70</v>
      </c>
      <c r="C17" s="121">
        <v>2</v>
      </c>
      <c r="D17" s="122" t="str">
        <f>CONCATENATE(D16," x 26.6% = ",TEXT(K17,"$0.00"))</f>
        <v>$11.6M  x 26.6% = $3.09</v>
      </c>
      <c r="E17" s="123">
        <f>C17*K17</f>
        <v>6.1711999999999998</v>
      </c>
      <c r="K17" s="67">
        <f>K16*D9</f>
        <v>3.0855999999999999</v>
      </c>
    </row>
    <row r="18" spans="2:11" x14ac:dyDescent="0.25">
      <c r="B18" s="109" t="s">
        <v>71</v>
      </c>
      <c r="C18" s="121">
        <v>1</v>
      </c>
      <c r="D18" s="122" t="str">
        <f>CONCATENATE(D16," x 4.7% = ",TEXT(K18,"$0.00"))</f>
        <v>$11.6M  x 4.7% = $0.55</v>
      </c>
      <c r="E18" s="123">
        <f>C18*K18</f>
        <v>0.54520000000000002</v>
      </c>
      <c r="K18" s="67">
        <f>K16*D7</f>
        <v>0.54520000000000002</v>
      </c>
    </row>
    <row r="19" spans="2:11" ht="13.5" thickBot="1" x14ac:dyDescent="0.35">
      <c r="B19" s="112" t="s">
        <v>75</v>
      </c>
      <c r="C19" s="113"/>
      <c r="D19" s="113"/>
      <c r="E19" s="124">
        <f>SUM(E16:E18)</f>
        <v>41.516399999999997</v>
      </c>
    </row>
    <row r="20" spans="2:11" ht="13" thickBot="1" x14ac:dyDescent="0.3"/>
    <row r="21" spans="2:11" ht="42.75" customHeight="1" x14ac:dyDescent="0.25">
      <c r="B21" s="125" t="s">
        <v>76</v>
      </c>
      <c r="C21" s="107" t="s">
        <v>105</v>
      </c>
      <c r="D21" s="107" t="s">
        <v>78</v>
      </c>
      <c r="E21" s="108" t="s">
        <v>79</v>
      </c>
    </row>
    <row r="22" spans="2:11" x14ac:dyDescent="0.25">
      <c r="B22" s="109"/>
      <c r="C22" s="126" t="s">
        <v>80</v>
      </c>
      <c r="D22" s="126" t="s">
        <v>81</v>
      </c>
      <c r="E22" s="127" t="s">
        <v>106</v>
      </c>
    </row>
    <row r="23" spans="2:11" ht="13" thickBot="1" x14ac:dyDescent="0.3">
      <c r="B23" s="112" t="s">
        <v>83</v>
      </c>
      <c r="C23" s="128">
        <f>E19</f>
        <v>41.516399999999997</v>
      </c>
      <c r="D23" s="128">
        <f>'Costs (Case Study)'!L40/1000000</f>
        <v>0.59603252037012766</v>
      </c>
      <c r="E23" s="129" t="str">
        <f>CONCATENATE("Once every ",TEXT(C23/D23,"0")," years")</f>
        <v>Once every 70 years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72C47-F29E-4283-B279-592815A49A1B}">
  <dimension ref="A1:B41"/>
  <sheetViews>
    <sheetView workbookViewId="0"/>
  </sheetViews>
  <sheetFormatPr defaultRowHeight="14.5" x14ac:dyDescent="0.35"/>
  <sheetData>
    <row r="1" spans="1:2" ht="20" thickBot="1" x14ac:dyDescent="0.5">
      <c r="A1" s="148" t="s">
        <v>107</v>
      </c>
    </row>
    <row r="2" spans="1:2" ht="15" thickTop="1" x14ac:dyDescent="0.35">
      <c r="B2" s="31">
        <v>0.01</v>
      </c>
    </row>
    <row r="3" spans="1:2" x14ac:dyDescent="0.35">
      <c r="B3" s="31">
        <v>0.02</v>
      </c>
    </row>
    <row r="4" spans="1:2" x14ac:dyDescent="0.35">
      <c r="B4" s="31">
        <v>0.03</v>
      </c>
    </row>
    <row r="5" spans="1:2" x14ac:dyDescent="0.35">
      <c r="B5" s="31">
        <v>0.04</v>
      </c>
    </row>
    <row r="6" spans="1:2" x14ac:dyDescent="0.35">
      <c r="B6" s="31">
        <v>0.05</v>
      </c>
    </row>
    <row r="7" spans="1:2" x14ac:dyDescent="0.35">
      <c r="B7" s="31">
        <v>0.06</v>
      </c>
    </row>
    <row r="8" spans="1:2" x14ac:dyDescent="0.35">
      <c r="B8" s="31">
        <v>7.0000000000000007E-2</v>
      </c>
    </row>
    <row r="9" spans="1:2" x14ac:dyDescent="0.35">
      <c r="B9" s="31">
        <v>0.08</v>
      </c>
    </row>
    <row r="10" spans="1:2" x14ac:dyDescent="0.35">
      <c r="B10" s="31">
        <v>0.09</v>
      </c>
    </row>
    <row r="11" spans="1:2" x14ac:dyDescent="0.35">
      <c r="B11" s="31">
        <v>0.1</v>
      </c>
    </row>
    <row r="12" spans="1:2" x14ac:dyDescent="0.35">
      <c r="B12" s="31">
        <v>0.11</v>
      </c>
    </row>
    <row r="13" spans="1:2" x14ac:dyDescent="0.35">
      <c r="B13" s="31">
        <v>0.12</v>
      </c>
    </row>
    <row r="14" spans="1:2" x14ac:dyDescent="0.35">
      <c r="B14" s="31">
        <v>0.13</v>
      </c>
    </row>
    <row r="15" spans="1:2" x14ac:dyDescent="0.35">
      <c r="B15" s="31">
        <v>0.14000000000000001</v>
      </c>
    </row>
    <row r="16" spans="1:2" x14ac:dyDescent="0.35">
      <c r="B16" s="31">
        <v>0.15</v>
      </c>
    </row>
    <row r="17" spans="2:2" x14ac:dyDescent="0.35">
      <c r="B17" s="31">
        <v>0.16</v>
      </c>
    </row>
    <row r="18" spans="2:2" x14ac:dyDescent="0.35">
      <c r="B18" s="31">
        <v>0.17</v>
      </c>
    </row>
    <row r="19" spans="2:2" x14ac:dyDescent="0.35">
      <c r="B19" s="31">
        <v>0.18</v>
      </c>
    </row>
    <row r="20" spans="2:2" x14ac:dyDescent="0.35">
      <c r="B20" s="31">
        <v>0.19</v>
      </c>
    </row>
    <row r="21" spans="2:2" x14ac:dyDescent="0.35">
      <c r="B21" s="31">
        <v>0.2</v>
      </c>
    </row>
    <row r="22" spans="2:2" x14ac:dyDescent="0.35">
      <c r="B22" s="31">
        <v>0.21</v>
      </c>
    </row>
    <row r="23" spans="2:2" x14ac:dyDescent="0.35">
      <c r="B23" s="31">
        <v>0.22</v>
      </c>
    </row>
    <row r="24" spans="2:2" x14ac:dyDescent="0.35">
      <c r="B24" s="31">
        <v>0.23</v>
      </c>
    </row>
    <row r="25" spans="2:2" x14ac:dyDescent="0.35">
      <c r="B25" s="31">
        <v>0.24</v>
      </c>
    </row>
    <row r="26" spans="2:2" x14ac:dyDescent="0.35">
      <c r="B26" s="31">
        <v>0.25</v>
      </c>
    </row>
    <row r="27" spans="2:2" x14ac:dyDescent="0.35">
      <c r="B27" s="31">
        <v>0.26</v>
      </c>
    </row>
    <row r="28" spans="2:2" x14ac:dyDescent="0.35">
      <c r="B28" s="31">
        <v>0.27</v>
      </c>
    </row>
    <row r="29" spans="2:2" x14ac:dyDescent="0.35">
      <c r="B29" s="31">
        <v>0.28000000000000003</v>
      </c>
    </row>
    <row r="30" spans="2:2" x14ac:dyDescent="0.35">
      <c r="B30" s="31">
        <v>0.28999999999999998</v>
      </c>
    </row>
    <row r="31" spans="2:2" x14ac:dyDescent="0.35">
      <c r="B31" s="31">
        <v>0.3</v>
      </c>
    </row>
    <row r="32" spans="2:2" x14ac:dyDescent="0.35">
      <c r="B32" s="31">
        <v>0.31</v>
      </c>
    </row>
    <row r="33" spans="2:2" x14ac:dyDescent="0.35">
      <c r="B33" s="31">
        <v>0.32</v>
      </c>
    </row>
    <row r="34" spans="2:2" x14ac:dyDescent="0.35">
      <c r="B34" s="31">
        <v>0.33</v>
      </c>
    </row>
    <row r="35" spans="2:2" x14ac:dyDescent="0.35">
      <c r="B35" s="31">
        <v>0.34</v>
      </c>
    </row>
    <row r="36" spans="2:2" x14ac:dyDescent="0.35">
      <c r="B36" s="31">
        <v>0.35</v>
      </c>
    </row>
    <row r="37" spans="2:2" x14ac:dyDescent="0.35">
      <c r="B37" s="31">
        <v>0.36</v>
      </c>
    </row>
    <row r="38" spans="2:2" x14ac:dyDescent="0.35">
      <c r="B38" s="31">
        <v>0.37</v>
      </c>
    </row>
    <row r="39" spans="2:2" x14ac:dyDescent="0.35">
      <c r="B39" s="31">
        <v>0.38</v>
      </c>
    </row>
    <row r="40" spans="2:2" x14ac:dyDescent="0.35">
      <c r="B40" s="31">
        <v>0.39</v>
      </c>
    </row>
    <row r="41" spans="2:2" x14ac:dyDescent="0.35">
      <c r="B41" s="31">
        <v>0.4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9b59a7c-6e73-4339-a041-45e4278283e4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B9DB402CD1BB4DBEDECB41569511C1" ma:contentTypeVersion="4" ma:contentTypeDescription="Create a new document." ma:contentTypeScope="" ma:versionID="52ee9f2b2caa31dafb8fc36d36bfb30b">
  <xsd:schema xmlns:xsd="http://www.w3.org/2001/XMLSchema" xmlns:xs="http://www.w3.org/2001/XMLSchema" xmlns:p="http://schemas.microsoft.com/office/2006/metadata/properties" xmlns:ns2="9258bebe-a4ae-492b-a379-634117b66a1f" xmlns:ns3="99b59a7c-6e73-4339-a041-45e4278283e4" targetNamespace="http://schemas.microsoft.com/office/2006/metadata/properties" ma:root="true" ma:fieldsID="aa8b5b1bd566644a415eb931f7d82f02" ns2:_="" ns3:_="">
    <xsd:import namespace="9258bebe-a4ae-492b-a379-634117b66a1f"/>
    <xsd:import namespace="99b59a7c-6e73-4339-a041-45e4278283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58bebe-a4ae-492b-a379-634117b66a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b59a7c-6e73-4339-a041-45e4278283e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297BBA-6624-4815-8B75-813E6D09EC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CBBF0F-614F-4D33-804D-00FBEC8A7554}">
  <ds:schemaRefs>
    <ds:schemaRef ds:uri="http://schemas.microsoft.com/office/2006/metadata/properties"/>
    <ds:schemaRef ds:uri="http://schemas.microsoft.com/office/infopath/2007/PartnerControls"/>
    <ds:schemaRef ds:uri="99b59a7c-6e73-4339-a041-45e4278283e4"/>
  </ds:schemaRefs>
</ds:datastoreItem>
</file>

<file path=customXml/itemProps3.xml><?xml version="1.0" encoding="utf-8"?>
<ds:datastoreItem xmlns:ds="http://schemas.openxmlformats.org/officeDocument/2006/customXml" ds:itemID="{003F3897-6576-4EC6-A129-4B0E9D958A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58bebe-a4ae-492b-a379-634117b66a1f"/>
    <ds:schemaRef ds:uri="99b59a7c-6e73-4339-a041-45e4278283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Instructions</vt:lpstr>
      <vt:lpstr>Security Measure Costs</vt:lpstr>
      <vt:lpstr>Security Break-Even</vt:lpstr>
      <vt:lpstr>Costs (Case Study)</vt:lpstr>
      <vt:lpstr>Security Break-Even(Case Study)</vt:lpstr>
      <vt:lpstr>lists</vt:lpstr>
      <vt:lpstr>unhide_row_tool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Making a Business Case - Cost Analysis Template</dc:title>
  <dc:subject/>
  <dc:creator>WOJCIECHOWICZ, SHAINA</dc:creator>
  <cp:keywords/>
  <dc:description/>
  <cp:lastModifiedBy>Brasfield, Katrina</cp:lastModifiedBy>
  <cp:revision/>
  <dcterms:created xsi:type="dcterms:W3CDTF">2022-08-23T16:48:49Z</dcterms:created>
  <dcterms:modified xsi:type="dcterms:W3CDTF">2023-02-06T19:37:44Z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0x01010069B9DB402CD1BB4DBEDECB41569511C1</vt:lpwstr>
  </property>
  <property fmtid="{D5CDD505-2E9C-101B-9397-08002B2CF9AE}" pid="3" name="MSIP_Label_a2eef23d-2e95-4428-9a3c-2526d95b164a_Enabled">
    <vt:lpwstr>true</vt:lpwstr>
  </property>
  <property fmtid="{D5CDD505-2E9C-101B-9397-08002B2CF9AE}" pid="4" name="MSIP_Label_a2eef23d-2e95-4428-9a3c-2526d95b164a_SetDate">
    <vt:lpwstr>2022-09-09T12:12:53Z</vt:lpwstr>
  </property>
  <property fmtid="{D5CDD505-2E9C-101B-9397-08002B2CF9AE}" pid="5" name="MSIP_Label_a2eef23d-2e95-4428-9a3c-2526d95b164a_Method">
    <vt:lpwstr>Standard</vt:lpwstr>
  </property>
  <property fmtid="{D5CDD505-2E9C-101B-9397-08002B2CF9AE}" pid="6" name="MSIP_Label_a2eef23d-2e95-4428-9a3c-2526d95b164a_Name">
    <vt:lpwstr>For Official Use Only (FOUO)</vt:lpwstr>
  </property>
  <property fmtid="{D5CDD505-2E9C-101B-9397-08002B2CF9AE}" pid="7" name="MSIP_Label_a2eef23d-2e95-4428-9a3c-2526d95b164a_SiteId">
    <vt:lpwstr>3ccde76c-946d-4a12-bb7a-fc9d0842354a</vt:lpwstr>
  </property>
  <property fmtid="{D5CDD505-2E9C-101B-9397-08002B2CF9AE}" pid="8" name="MSIP_Label_a2eef23d-2e95-4428-9a3c-2526d95b164a_ActionId">
    <vt:lpwstr>2cad4c3b-f491-4a90-b930-2d231c0fabae</vt:lpwstr>
  </property>
  <property fmtid="{D5CDD505-2E9C-101B-9397-08002B2CF9AE}" pid="9" name="MSIP_Label_a2eef23d-2e95-4428-9a3c-2526d95b164a_ContentBits">
    <vt:lpwstr>0</vt:lpwstr>
  </property>
  <property fmtid="{D5CDD505-2E9C-101B-9397-08002B2CF9AE}" pid="10" name="xd_ProgID">
    <vt:lpwstr/>
  </property>
  <property fmtid="{D5CDD505-2E9C-101B-9397-08002B2CF9AE}" pid="11" name="ComplianceAssetId">
    <vt:lpwstr/>
  </property>
  <property fmtid="{D5CDD505-2E9C-101B-9397-08002B2CF9AE}" pid="12" name="TemplateUrl">
    <vt:lpwstr/>
  </property>
  <property fmtid="{D5CDD505-2E9C-101B-9397-08002B2CF9AE}" pid="13" name="_ExtendedDescription">
    <vt:lpwstr/>
  </property>
  <property fmtid="{D5CDD505-2E9C-101B-9397-08002B2CF9AE}" pid="14" name="TriggerFlowInfo">
    <vt:lpwstr/>
  </property>
  <property fmtid="{D5CDD505-2E9C-101B-9397-08002B2CF9AE}" pid="15" name="xd_Signature">
    <vt:bool>false</vt:bool>
  </property>
</Properties>
</file>